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295" yWindow="1800" windowWidth="9480" windowHeight="10425" tabRatio="935" activeTab="1"/>
  </bookViews>
  <sheets>
    <sheet name="Review Process-Instructions" sheetId="1" r:id="rId1"/>
    <sheet name="EXHIBIT B- LOE Detail Input" sheetId="2" r:id="rId2"/>
    <sheet name="EXHIBIT B - Invoiced ODC Input" sheetId="3" r:id="rId3"/>
    <sheet name="EXHIBIT B - Lump Sum ODC Calc" sheetId="4" r:id="rId4"/>
    <sheet name="EXHIBIT B - Escalation Input" sheetId="5" r:id="rId5"/>
    <sheet name="EXHIBIT B -Cost Summary by Firm" sheetId="6" r:id="rId6"/>
    <sheet name="EXHIBIT B -Cost Summary by Task" sheetId="7" r:id="rId7"/>
    <sheet name="EXHIBIT B - Cost Sum by Subtask" sheetId="8" r:id="rId8"/>
    <sheet name="Escalation Pool Management" sheetId="9" r:id="rId9"/>
  </sheets>
  <definedNames>
    <definedName name="EscalationBaseYear">'EXHIBIT B - Escalation Input'!$N$6</definedName>
    <definedName name="EscalationStart">'EXHIBIT B - Escalation Input'!$J$6</definedName>
    <definedName name="FirmsHidden">'EXHIBIT B - Escalation Input'!$G$5</definedName>
    <definedName name="LOEMasterOffsetNumber">'EXHIBIT B -Cost Summary by Firm'!$D$18</definedName>
    <definedName name="LOEWorkbookFlag">'EXHIBIT B- LOE Detail Input'!$A$1</definedName>
    <definedName name="NextName">'EXHIBIT B- LOE Detail Input'!$AX$5</definedName>
    <definedName name="NextNameEscalation">'EXHIBIT B - Escalation Input'!$AS$6</definedName>
    <definedName name="NextNameLump">'EXHIBIT B - Lump Sum ODC Calc'!$W$6</definedName>
    <definedName name="NextNameODC">'EXHIBIT B - Invoiced ODC Input'!$W$6</definedName>
    <definedName name="PoolTotalRow">'Escalation Pool Management'!$A$61</definedName>
    <definedName name="PrimeAPCRate">'EXHIBIT B- LOE Detail Input'!$L$101</definedName>
    <definedName name="PrimeBasisYear">'EXHIBIT B- LOE Detail Input'!$L$100</definedName>
    <definedName name="PrimeEscalation">'EXHIBIT B- LOE Detail Input'!$L$99</definedName>
    <definedName name="PrimeFee">'EXHIBIT B- LOE Detail Input'!$L$98</definedName>
    <definedName name="PrimeName">'EXHIBIT B- LOE Detail Input'!$J$5</definedName>
    <definedName name="PrimeNameEscalation">'EXHIBIT B - Escalation Input'!$Q$6</definedName>
    <definedName name="PrimeNameLump">'EXHIBIT B - Lump Sum ODC Calc'!$G$6</definedName>
    <definedName name="PrimeNameODC" localSheetId="3">'EXHIBIT B - Lump Sum ODC Calc'!$G$6</definedName>
    <definedName name="PrimeNameODC">'EXHIBIT B - Invoiced ODC Input'!$G$6</definedName>
    <definedName name="PrimeOverheadRate">'EXHIBIT B- LOE Detail Input'!$L$93</definedName>
    <definedName name="PrimePool">#REF!</definedName>
    <definedName name="_xlnm.Print_Area" localSheetId="2">'EXHIBIT B - Invoiced ODC Input'!$A$1:$V$94</definedName>
    <definedName name="_xlnm.Print_Area" localSheetId="3">'EXHIBIT B - Lump Sum ODC Calc'!$A$1:$V$94</definedName>
    <definedName name="_xlnm.Print_Area" localSheetId="6">'EXHIBIT B -Cost Summary by Task'!$A$1:$W$86</definedName>
    <definedName name="_xlnm.Print_Area" localSheetId="0">'Review Process-Instructions'!$A$1:$P$30</definedName>
    <definedName name="_xlnm.Print_Titles" localSheetId="2">'EXHIBIT B - Invoiced ODC Input'!$A:$D,'EXHIBIT B - Invoiced ODC Input'!$1:$7</definedName>
    <definedName name="_xlnm.Print_Titles" localSheetId="3">'EXHIBIT B - Lump Sum ODC Calc'!$A:$D,'EXHIBIT B - Lump Sum ODC Calc'!$1:$7</definedName>
    <definedName name="_xlnm.Print_Titles" localSheetId="6">'EXHIBIT B -Cost Summary by Task'!$A:$E,'EXHIBIT B -Cost Summary by Task'!$1:$8</definedName>
    <definedName name="_xlnm.Print_Titles" localSheetId="1">'EXHIBIT B- LOE Detail Input'!$A:$H,'EXHIBIT B- LOE Detail Input'!$1:$6</definedName>
    <definedName name="Sub1APCRate">'EXHIBIT B- LOE Detail Input'!$V$101</definedName>
    <definedName name="Sub1BasisYear">'EXHIBIT B- LOE Detail Input'!$V$100</definedName>
    <definedName name="Sub1Escalation">'EXHIBIT B- LOE Detail Input'!$V$99</definedName>
    <definedName name="Sub1Fee">'EXHIBIT B- LOE Detail Input'!$V$98</definedName>
    <definedName name="SUB1Name">'EXHIBIT B- LOE Detail Input'!$T$5</definedName>
    <definedName name="Sub1NameEscalation">'EXHIBIT B - Escalation Input'!$X$6</definedName>
    <definedName name="Sub1NameLump">'EXHIBIT B - Lump Sum ODC Calc'!$K$6</definedName>
    <definedName name="Sub1NameODC" localSheetId="3">'EXHIBIT B - Lump Sum ODC Calc'!$K$6</definedName>
    <definedName name="Sub1NameODC">'EXHIBIT B - Invoiced ODC Input'!$K$6</definedName>
    <definedName name="Sub1OverheadRate">'EXHIBIT B- LOE Detail Input'!$V$93</definedName>
    <definedName name="Sub1Pool">#REF!</definedName>
    <definedName name="Sub2APCRate">'EXHIBIT B- LOE Detail Input'!$AF$101</definedName>
    <definedName name="Sub2BasisYear">'EXHIBIT B- LOE Detail Input'!$AF$100</definedName>
    <definedName name="Sub2Escalation">'EXHIBIT B- LOE Detail Input'!$AF$99</definedName>
    <definedName name="Sub2Fee">'EXHIBIT B- LOE Detail Input'!$AF$98</definedName>
    <definedName name="SUB2Name">'EXHIBIT B- LOE Detail Input'!$AD$5</definedName>
    <definedName name="Sub2NameEscalation">'EXHIBIT B - Escalation Input'!$AE$6</definedName>
    <definedName name="Sub2NameLump">'EXHIBIT B - Lump Sum ODC Calc'!$O$6</definedName>
    <definedName name="Sub2NameODC" localSheetId="3">'EXHIBIT B - Lump Sum ODC Calc'!$O$6</definedName>
    <definedName name="Sub2NameODC">'EXHIBIT B - Invoiced ODC Input'!$O$6</definedName>
    <definedName name="Sub2OverheadRate">'EXHIBIT B- LOE Detail Input'!$AF$93</definedName>
    <definedName name="Sub2Pool">#REF!</definedName>
    <definedName name="Sub3APCRate">'EXHIBIT B- LOE Detail Input'!$AP$101</definedName>
    <definedName name="Sub3BaseYear">'EXHIBIT B- LOE Detail Input'!$AP$100</definedName>
    <definedName name="Sub3BasisYear">'EXHIBIT B- LOE Detail Input'!$AP$100</definedName>
    <definedName name="Sub3Escalation">'EXHIBIT B- LOE Detail Input'!$AP$99</definedName>
    <definedName name="Sub3Fee">'EXHIBIT B- LOE Detail Input'!$AP$98</definedName>
    <definedName name="SUB3Name">'EXHIBIT B- LOE Detail Input'!$AN$5</definedName>
    <definedName name="Sub3NameEscalation">'EXHIBIT B - Escalation Input'!$AL$6</definedName>
    <definedName name="Sub3NameLump">'EXHIBIT B - Lump Sum ODC Calc'!$S$6</definedName>
    <definedName name="Sub3NameODC" localSheetId="3">'EXHIBIT B - Lump Sum ODC Calc'!$S$6</definedName>
    <definedName name="Sub3NameODC">'EXHIBIT B - Invoiced ODC Input'!$S$6</definedName>
    <definedName name="Sub3OverheadRate">'EXHIBIT B- LOE Detail Input'!$AP$93</definedName>
    <definedName name="Sub3Pool">#REF!</definedName>
    <definedName name="SUB4Name">'EXHIBIT B- LOE Detail Input'!#REF!</definedName>
    <definedName name="Sub4NameLump">'EXHIBIT B - Lump Sum ODC Calc'!#REF!</definedName>
    <definedName name="Sub4NameODC" localSheetId="3">'EXHIBIT B - Lump Sum ODC Calc'!#REF!</definedName>
    <definedName name="Sub4NameODC">'EXHIBIT B - Invoiced ODC Input'!#REF!</definedName>
    <definedName name="SUB5Name">'EXHIBIT B- LOE Detail Input'!#REF!</definedName>
    <definedName name="Sub5NameLump">'EXHIBIT B - Lump Sum ODC Calc'!#REF!</definedName>
    <definedName name="Sub5NameODC" localSheetId="3">'EXHIBIT B - Lump Sum ODC Calc'!#REF!</definedName>
    <definedName name="Sub5NameODC">'EXHIBIT B - Invoiced ODC Input'!#REF!</definedName>
    <definedName name="Sub6Name">'EXHIBIT B- LOE Detail Input'!#REF!</definedName>
    <definedName name="Sub6NameLump">'EXHIBIT B - Lump Sum ODC Calc'!#REF!</definedName>
    <definedName name="Sub6NameODC">'EXHIBIT B - Invoiced ODC Input'!#REF!</definedName>
    <definedName name="Sub7Name">'EXHIBIT B- LOE Detail Input'!#REF!</definedName>
    <definedName name="Sub7NameLump">'EXHIBIT B - Lump Sum ODC Calc'!#REF!</definedName>
    <definedName name="Sub7NameODC">'EXHIBIT B - Invoiced ODC Input'!#REF!</definedName>
    <definedName name="TotalHoursAllFirms">'EXHIBIT B- LOE Detail Input'!$H$89</definedName>
  </definedNames>
  <calcPr fullCalcOnLoad="1"/>
</workbook>
</file>

<file path=xl/sharedStrings.xml><?xml version="1.0" encoding="utf-8"?>
<sst xmlns="http://schemas.openxmlformats.org/spreadsheetml/2006/main" count="534" uniqueCount="211">
  <si>
    <r>
      <t>White cells</t>
    </r>
    <r>
      <rPr>
        <sz val="11"/>
        <color indexed="9"/>
        <rFont val="Arial"/>
        <family val="2"/>
      </rPr>
      <t xml:space="preserve"> contain formulas to total data; do not enter data into the white cells.</t>
    </r>
  </si>
  <si>
    <t>Direct Labor Rate Per Hour</t>
  </si>
  <si>
    <t>Hours</t>
  </si>
  <si>
    <t xml:space="preserve">Direct Labor Rate </t>
  </si>
  <si>
    <t>Fee %</t>
  </si>
  <si>
    <t>Escalation %</t>
  </si>
  <si>
    <t>TOTAL</t>
  </si>
  <si>
    <t>LABOR EXPENSES</t>
  </si>
  <si>
    <t xml:space="preserve">Subtotal </t>
  </si>
  <si>
    <t>Name</t>
  </si>
  <si>
    <t>Title</t>
  </si>
  <si>
    <t xml:space="preserve">Principal </t>
  </si>
  <si>
    <t>Proj. Mgr.</t>
  </si>
  <si>
    <t xml:space="preserve">CONTRACTING PROCESS </t>
  </si>
  <si>
    <t>Only enter information related to this RFP, contract or amendment.</t>
  </si>
  <si>
    <t>SUB #3's 
Total Labor Hours</t>
  </si>
  <si>
    <t>SUB #2's 
Total Labor Hours</t>
  </si>
  <si>
    <t xml:space="preserve">SUB #1's 
Total Labor Hours </t>
  </si>
  <si>
    <t xml:space="preserve">Prime's 
Total Labor Hours </t>
  </si>
  <si>
    <r>
      <t>Colored cells</t>
    </r>
    <r>
      <rPr>
        <sz val="11"/>
        <color indexed="8"/>
        <rFont val="Arial"/>
        <family val="2"/>
      </rPr>
      <t xml:space="preserve"> are for input of data. </t>
    </r>
  </si>
  <si>
    <t>Total Labor Cost</t>
  </si>
  <si>
    <t>Fee Percentage</t>
  </si>
  <si>
    <t>PHASES / TASKS / SUBTASKS</t>
  </si>
  <si>
    <t>Only enter information for this contract or amendment.</t>
  </si>
  <si>
    <t xml:space="preserve">Prime's 
Total Labor Cost </t>
  </si>
  <si>
    <t xml:space="preserve">SUB #1's 
Total Labor Cost </t>
  </si>
  <si>
    <t>SUB #2's 
Total Labor Cost</t>
  </si>
  <si>
    <t>SUB #3's 
Total Labor Cost</t>
  </si>
  <si>
    <t>Project's Title:</t>
  </si>
  <si>
    <t xml:space="preserve">Contract #: </t>
  </si>
  <si>
    <t>Amendment #:</t>
  </si>
  <si>
    <t>Contract #:</t>
  </si>
  <si>
    <t>TITLE</t>
  </si>
  <si>
    <t>Name 
(professional staff only)</t>
  </si>
  <si>
    <t>Name
(professional staff only)</t>
  </si>
  <si>
    <t>PHASES / TASKS / SUBTASKS TITLES</t>
  </si>
  <si>
    <t xml:space="preserve">EXHIBIT B - Level of Effort (LOE) Detail   </t>
  </si>
  <si>
    <t>Exhibit B - Cost Summary by Firm</t>
  </si>
  <si>
    <t>These cells are not to be used.</t>
  </si>
  <si>
    <t>TOTAL PRICE</t>
  </si>
  <si>
    <t>Fixed Fee %</t>
  </si>
  <si>
    <t>Prime's
Total Invoiced ODC</t>
  </si>
  <si>
    <t xml:space="preserve">   A&amp;E and PROFESSIONAL SERVICES LEVEL OF EFFORT SUBMITTALS &amp; REVIEWS   </t>
  </si>
  <si>
    <t xml:space="preserve">Names of 
CONSULTING FIRMS
</t>
  </si>
  <si>
    <t xml:space="preserve">
Level of Effort (LOE) Detail Input 
- Primary Input Worksheet
</t>
  </si>
  <si>
    <t xml:space="preserve">TASK TITLES / 
CONSULTING FIRMS
</t>
  </si>
  <si>
    <t xml:space="preserve">INPUT WORKSHEET </t>
  </si>
  <si>
    <t>Total Hours</t>
  </si>
  <si>
    <t xml:space="preserve">
(1a)
</t>
  </si>
  <si>
    <t xml:space="preserve">(3a)
(3b) </t>
  </si>
  <si>
    <t>Cost Summary by Firm
Cost Summary by Task</t>
  </si>
  <si>
    <t>(4)</t>
  </si>
  <si>
    <r>
      <t>At initiation of negotiations:</t>
    </r>
    <r>
      <rPr>
        <sz val="10"/>
        <rFont val="Arial"/>
        <family val="0"/>
      </rPr>
      <t xml:space="preserve">
     (1) The </t>
    </r>
    <r>
      <rPr>
        <sz val="10"/>
        <color indexed="12"/>
        <rFont val="Arial"/>
        <family val="2"/>
      </rPr>
      <t>Consultant provides cost information</t>
    </r>
    <r>
      <rPr>
        <sz val="10"/>
        <rFont val="Arial"/>
        <family val="0"/>
      </rPr>
      <t xml:space="preserve">, specific to the work being negotiated 
           using the following worksheets in this Workbook:
          (a)  the LOE Detail - Primary Input Worksheet;
          (b)  the ODC Detail Worksheet; and,
          (c)  the Cost Summary by Firm worksheet.   
                If the contract's duration is greater than 12 months, the Consultant also
                provides data on the Multi-year Labor Escalation Worksheet.  
    (2) The Project Representative (PR): 
          (a)  begins negotiating SOW, LOE (budget) &amp; schedule with the Consultant; and,
          (d)  sends the following information to the Contract Specialist:
                    -- an electronic copy of the Excel LOE Review Workbooks;   
                    -- an electronic copy of the Scope of Work (SOW) document
                    -- a copy of the schedule.
                 If the total price of the contract is over $2 million, the PR also sends the 
                 information to the Department of Finance Project Control Officer (PCO).
           (c)  If this is a contract amendment, it is recommended that the PR complete 
                 the Project's Financial Overview Worksheet and send it to the PCO.
     (3) The PCO: 
          (a)  reviews, analyzes, comments &amp; makes recommendations re SOW, LOE (budget)
                &amp; schedule.
          (b)  returns the LOE Review Workbooks to the PR.
                </t>
    </r>
  </si>
  <si>
    <r>
      <t>During the iterative negotiation process</t>
    </r>
    <r>
      <rPr>
        <b/>
        <sz val="10"/>
        <rFont val="Arial"/>
        <family val="2"/>
      </rPr>
      <t>:</t>
    </r>
    <r>
      <rPr>
        <sz val="10"/>
        <rFont val="Arial"/>
        <family val="2"/>
      </rPr>
      <t xml:space="preserve">
    (4)  The PR negotiates with the Consultant &amp; works with the Contract Specialist 
          and/or PCO, on the SOW, schedule and LOE (budget).
    (5)  Any issues with the SOW or LOE (budget) should be resolved between the 
          PR &amp; the Contract Specialist and/or PCO.
    (6) The PR sends to the Contract Specialist and the PCO an electronic copy 
          of the final:
          (a)  Exhibit A (the SOW),
          (b)  Exhibit B (the Cost Summary &amp; Worksheets) 
          (c)  Exhibit C (the schedule), and
          (d)  the Contract Authorization Memo; and/or 
          (e)  the Amendment Justification Form. 
</t>
    </r>
  </si>
  <si>
    <r>
      <t xml:space="preserve">The Excel LOE Review Workbook is used from the Request for Proposals (RFP) process through the contracting and amendment negotiation processes.
</t>
    </r>
    <r>
      <rPr>
        <b/>
        <u val="single"/>
        <sz val="10"/>
        <rFont val="Arial"/>
        <family val="2"/>
      </rPr>
      <t>During the RFP process:</t>
    </r>
    <r>
      <rPr>
        <b/>
        <sz val="10"/>
        <rFont val="Arial"/>
        <family val="2"/>
      </rPr>
      <t xml:space="preserve"> 
</t>
    </r>
    <r>
      <rPr>
        <sz val="10"/>
        <rFont val="Arial"/>
        <family val="2"/>
      </rPr>
      <t xml:space="preserve">The Level of Effort (LOE) Detail Input Worksheet is included in the RFP document; however, for A&amp;E contracts, cost information can not be requested until a Notice of Selection is issued. In all RFPs for Architectural &amp; Engineering (A&amp;E) services, the cells pertaining to cost should be "hidden". For professional services contracts only, cost information may be requested as a part of the RFP process.
The </t>
    </r>
    <r>
      <rPr>
        <sz val="10"/>
        <color indexed="12"/>
        <rFont val="Arial"/>
        <family val="2"/>
      </rPr>
      <t>Consultant provides the labor data</t>
    </r>
    <r>
      <rPr>
        <sz val="10"/>
        <rFont val="Arial"/>
        <family val="2"/>
      </rPr>
      <t xml:space="preserve"> on the Exhibit B - LOE Detail Input worksheet provided in the RFP packet.</t>
    </r>
    <r>
      <rPr>
        <b/>
        <sz val="10"/>
        <rFont val="Arial"/>
        <family val="2"/>
      </rPr>
      <t xml:space="preserve"> 
</t>
    </r>
  </si>
  <si>
    <t>% of 
Total Cost</t>
  </si>
  <si>
    <t>Basis Year</t>
  </si>
  <si>
    <t>Prime's Direct Labor Cost</t>
  </si>
  <si>
    <t>Type of Cost</t>
  </si>
  <si>
    <t>Total ODC</t>
  </si>
  <si>
    <t>ODC Unit Cost</t>
  </si>
  <si>
    <t>Sub #3's
Total Invoiced ODC</t>
  </si>
  <si>
    <t>Sub #2's
Total Invoiced ODC</t>
  </si>
  <si>
    <t>Sub #1's
Total Invoiced ODC</t>
  </si>
  <si>
    <t>Total Invoiced ODC</t>
  </si>
  <si>
    <t>Lump Sum ODC</t>
  </si>
  <si>
    <t>% of Total Labor Hours</t>
  </si>
  <si>
    <t>Total Hours All Firms</t>
  </si>
  <si>
    <t>Total Direct Labor Costs</t>
  </si>
  <si>
    <t>Overhead Rate</t>
  </si>
  <si>
    <t>TASKS / FIRMS</t>
  </si>
  <si>
    <t>Sub #1's Direct Labor Cost</t>
  </si>
  <si>
    <t>Sub #3's Direct Labor Cost</t>
  </si>
  <si>
    <t>Sub #2's Direct Labor Cost</t>
  </si>
  <si>
    <t>Project Title:</t>
  </si>
  <si>
    <t>APC Rate</t>
  </si>
  <si>
    <t>APC Rate ($ per hour)</t>
  </si>
  <si>
    <t xml:space="preserve">EXHIBIT B - Invoiced Other Direct Costs (ODC) Detail   </t>
  </si>
  <si>
    <t>TRAVEL</t>
  </si>
  <si>
    <t>OUTSIDE PUBLICATION</t>
  </si>
  <si>
    <t>TRIPS</t>
  </si>
  <si>
    <t>PAGES</t>
  </si>
  <si>
    <t>Total Lump Sum ODC</t>
  </si>
  <si>
    <t>Prime's
Total Lump Sum ODC</t>
  </si>
  <si>
    <t>Sub #1's
Total Lump Sum ODC</t>
  </si>
  <si>
    <t>Sub #2's
Total Lump Sum ODC</t>
  </si>
  <si>
    <t>Sub #3's
Total Lump Sum ODC</t>
  </si>
  <si>
    <t>Units</t>
  </si>
  <si>
    <t>APC</t>
  </si>
  <si>
    <t>APC Amount</t>
  </si>
  <si>
    <t>ODC</t>
  </si>
  <si>
    <t>SubTotal</t>
  </si>
  <si>
    <t>SubTotal, All Tasks</t>
  </si>
  <si>
    <t>Total Direct &amp; Indirect Labor Costs</t>
  </si>
  <si>
    <t>FEE</t>
  </si>
  <si>
    <t>INVOICED ODC</t>
  </si>
  <si>
    <t>Associated Project Costs</t>
  </si>
  <si>
    <t>Invoiced Other Direct Costs</t>
  </si>
  <si>
    <t>LABOR SUBTOTAL</t>
  </si>
  <si>
    <t>Total Rate Per Hour</t>
  </si>
  <si>
    <t>Basis Year for Hourly Labor Rates</t>
  </si>
  <si>
    <t>ODC Estimated Unit Cost</t>
  </si>
  <si>
    <t>Lump Sum ODC Calculation</t>
  </si>
  <si>
    <t>(5)</t>
  </si>
  <si>
    <t>(1b)
(  2)</t>
  </si>
  <si>
    <t xml:space="preserve">Escalation Input 
Invoiced Other Direct Costs (ODC) Input                               </t>
  </si>
  <si>
    <r>
      <t>Exhibit B</t>
    </r>
    <r>
      <rPr>
        <b/>
        <sz val="10"/>
        <color indexed="12"/>
        <rFont val="Arial"/>
        <family val="2"/>
      </rPr>
      <t xml:space="preserve"> Submittals</t>
    </r>
  </si>
  <si>
    <t xml:space="preserve">Input Forms &amp; </t>
  </si>
  <si>
    <r>
      <t xml:space="preserve">
Exhibit B</t>
    </r>
    <r>
      <rPr>
        <b/>
        <sz val="10"/>
        <color indexed="12"/>
        <rFont val="Arial"/>
        <family val="2"/>
      </rPr>
      <t xml:space="preserve"> Submittals</t>
    </r>
  </si>
  <si>
    <t>Do not use the words "total" or "subtotal" in any entry.</t>
  </si>
  <si>
    <t>Note:  Invoiced ODC are those costs for which the Consultant will have a receipt from an independent company for goods or services.  These expenses are documented with receipts for actual costs such as for large-scale printing jobs, city-to-city travel, laboratory tests, drilling, etc.  Each specific type of cost should be itemized on this sheet, with an estimated unit cost entered at the bottom, and the number of units for each task/subtask entered in the cells corresponding to the (sub)task.</t>
  </si>
  <si>
    <t xml:space="preserve">Exhibit B - Cost Summary by Task </t>
  </si>
  <si>
    <r>
      <t xml:space="preserve">
Escalated 
Direct </t>
    </r>
    <r>
      <rPr>
        <b/>
        <sz val="11"/>
        <rFont val="Arial"/>
        <family val="2"/>
      </rPr>
      <t>+</t>
    </r>
    <r>
      <rPr>
        <b/>
        <sz val="10"/>
        <rFont val="Arial"/>
        <family val="2"/>
      </rPr>
      <t xml:space="preserve"> Indirect 
</t>
    </r>
    <r>
      <rPr>
        <b/>
        <sz val="11"/>
        <rFont val="Arial"/>
        <family val="2"/>
      </rPr>
      <t>+</t>
    </r>
    <r>
      <rPr>
        <b/>
        <sz val="10"/>
        <rFont val="Arial"/>
        <family val="2"/>
      </rPr>
      <t xml:space="preserve"> Fee = 
TOTAL LABOR COST</t>
    </r>
  </si>
  <si>
    <t>Invoiced 
Other Direct Costs</t>
  </si>
  <si>
    <r>
      <t>Reflects total hours.  Does not reflect the Total Price</t>
    </r>
    <r>
      <rPr>
        <sz val="11"/>
        <rFont val="Arial"/>
        <family val="2"/>
      </rPr>
      <t>.</t>
    </r>
  </si>
  <si>
    <r>
      <t>INPUT WORKSHEET</t>
    </r>
    <r>
      <rPr>
        <b/>
        <sz val="18"/>
        <color indexed="18"/>
        <rFont val="Arial"/>
        <family val="2"/>
      </rPr>
      <t xml:space="preserve"> - </t>
    </r>
    <r>
      <rPr>
        <b/>
        <sz val="12"/>
        <color indexed="18"/>
        <rFont val="Arial"/>
        <family val="2"/>
      </rPr>
      <t>not a summary</t>
    </r>
  </si>
  <si>
    <t>Indicate, at the end of the firm's name - on row 5, if the firm is a (M)inority Business Enterprise, (W)omens Business Enterprise, (S)mall Economically Disadvantaged Business Enterprise, or a (D)isadvantaged Business Enterprise</t>
  </si>
  <si>
    <t>#</t>
  </si>
  <si>
    <r>
      <t xml:space="preserve">Phase or Task </t>
    </r>
    <r>
      <rPr>
        <b/>
        <sz val="11"/>
        <rFont val="Arial"/>
        <family val="2"/>
      </rPr>
      <t>#</t>
    </r>
  </si>
  <si>
    <r>
      <t xml:space="preserve">Task or Subtask </t>
    </r>
    <r>
      <rPr>
        <b/>
        <sz val="11"/>
        <rFont val="Arial"/>
        <family val="2"/>
      </rPr>
      <t>#</t>
    </r>
  </si>
  <si>
    <r>
      <t xml:space="preserve">To use Workbook, </t>
    </r>
    <r>
      <rPr>
        <b/>
        <sz val="12"/>
        <color indexed="12"/>
        <rFont val="Arial"/>
        <family val="2"/>
      </rPr>
      <t xml:space="preserve">enable macros using Tools/Macros/Security/Medium.
</t>
    </r>
    <r>
      <rPr>
        <sz val="12"/>
        <color indexed="12"/>
        <rFont val="Arial"/>
        <family val="2"/>
      </rPr>
      <t>The macros (to add, delete, hide, etc.) are in the</t>
    </r>
    <r>
      <rPr>
        <b/>
        <sz val="12"/>
        <color indexed="12"/>
        <rFont val="Arial"/>
        <family val="2"/>
      </rPr>
      <t xml:space="preserve"> KC Menu in left corner of each spreadsheet.</t>
    </r>
  </si>
  <si>
    <r>
      <t xml:space="preserve">Keep this Workbook intact. 
</t>
    </r>
    <r>
      <rPr>
        <sz val="12"/>
        <color indexed="12"/>
        <rFont val="Arial"/>
        <family val="2"/>
      </rPr>
      <t>Copying a single worksheet to a different workbook will eliminate the embedded references and formulas.</t>
    </r>
  </si>
  <si>
    <t>PRIME'S Name</t>
  </si>
  <si>
    <t>SUB #3's Name</t>
  </si>
  <si>
    <t>SUB #2's Name</t>
  </si>
  <si>
    <t>SUB #1's Name</t>
  </si>
  <si>
    <t>EXHIBIT B - Lump Sum ODC Calculation</t>
  </si>
  <si>
    <t>Note:  Lump Sum Other Direct Costs (ODC) are a fixed amount, negotiated and defined in the Agreement.  Lump Sum ODCs generally include but are not limited to mileage, printing, parking, courier and mail charges.  This amount shall not be increased because the Consultant's costs are greater than the fixed amount.</t>
  </si>
  <si>
    <t>Please see notes on the Instructions page!</t>
  </si>
  <si>
    <r>
      <t xml:space="preserve">If you have questions or comments about this Workbook,
call the Procurement &amp; Contracts Services Section (PCSS) at </t>
    </r>
    <r>
      <rPr>
        <b/>
        <sz val="12"/>
        <color indexed="57"/>
        <rFont val="Arial"/>
        <family val="2"/>
      </rPr>
      <t>206-____</t>
    </r>
    <r>
      <rPr>
        <sz val="12"/>
        <color indexed="12"/>
        <rFont val="Arial"/>
        <family val="2"/>
      </rPr>
      <t>.</t>
    </r>
  </si>
  <si>
    <t>Total Direct Labor Cost &amp; Indirect Cost by Task</t>
  </si>
  <si>
    <t>Escalation Percentage</t>
  </si>
  <si>
    <t>Labor Escalation Pool</t>
  </si>
  <si>
    <t>Total Indirect Costs</t>
  </si>
  <si>
    <r>
      <t xml:space="preserve">Direct Labor </t>
    </r>
    <r>
      <rPr>
        <b/>
        <sz val="11"/>
        <rFont val="Arial"/>
        <family val="2"/>
      </rPr>
      <t>+</t>
    </r>
    <r>
      <rPr>
        <b/>
        <sz val="10"/>
        <rFont val="Arial"/>
        <family val="2"/>
      </rPr>
      <t xml:space="preserve"> Indirect Costs</t>
    </r>
  </si>
  <si>
    <r>
      <t xml:space="preserve">Escalated 
Direct </t>
    </r>
    <r>
      <rPr>
        <b/>
        <sz val="11"/>
        <rFont val="Arial"/>
        <family val="2"/>
      </rPr>
      <t>+</t>
    </r>
    <r>
      <rPr>
        <b/>
        <sz val="10"/>
        <rFont val="Arial"/>
        <family val="2"/>
      </rPr>
      <t xml:space="preserve"> Indirect  
</t>
    </r>
    <r>
      <rPr>
        <b/>
        <sz val="11"/>
        <rFont val="Arial"/>
        <family val="2"/>
      </rPr>
      <t>+</t>
    </r>
    <r>
      <rPr>
        <b/>
        <sz val="10"/>
        <rFont val="Arial"/>
        <family val="2"/>
      </rPr>
      <t xml:space="preserve"> Fee </t>
    </r>
    <r>
      <rPr>
        <b/>
        <sz val="11"/>
        <rFont val="Arial"/>
        <family val="2"/>
      </rPr>
      <t xml:space="preserve">+ </t>
    </r>
    <r>
      <rPr>
        <b/>
        <sz val="10"/>
        <rFont val="Arial"/>
        <family val="2"/>
      </rPr>
      <t xml:space="preserve">APC </t>
    </r>
  </si>
  <si>
    <t>% Increase</t>
  </si>
  <si>
    <t>Total Fee for Sub-Consultants</t>
  </si>
  <si>
    <t>1st Year % of Hours to be Used</t>
  </si>
  <si>
    <t>2nd Year % of Hours to be Used</t>
  </si>
  <si>
    <t>3rd Year % of Hours to be Used</t>
  </si>
  <si>
    <t>4th Year % of Hours to be Used</t>
  </si>
  <si>
    <t>5th Year % of Hours to be Used</t>
  </si>
  <si>
    <t>Original Employee</t>
  </si>
  <si>
    <t>Contract Hours</t>
  </si>
  <si>
    <t>$ Increase</t>
  </si>
  <si>
    <t>1st Year Labor Cost</t>
  </si>
  <si>
    <t xml:space="preserve">Labor Escalation Pool Management   </t>
  </si>
  <si>
    <t>Total Direct Labor Cost</t>
  </si>
  <si>
    <t>2nd Year Labor Cost</t>
  </si>
  <si>
    <t>3rd Year Labor Cost</t>
  </si>
  <si>
    <t>4th Year Labor Cost</t>
  </si>
  <si>
    <t>Substituted Employees</t>
  </si>
  <si>
    <t>Direct Labor Rate</t>
  </si>
  <si>
    <t>Optional Worksheet</t>
  </si>
  <si>
    <t>MAY CONTAIN UP TO SEVEN (7) WORKSHEETS:</t>
  </si>
  <si>
    <t>Used after contract signing for cost management.</t>
  </si>
  <si>
    <t>Escalation Pool Management</t>
  </si>
  <si>
    <t>5th Year Labor Cost</t>
  </si>
  <si>
    <t>Escalated Direct &amp; Indirect Cost</t>
  </si>
  <si>
    <t>LABOR ESCALATION</t>
  </si>
  <si>
    <t>Total Direct &amp; Indirect</t>
  </si>
  <si>
    <t>Projected/Used Hours</t>
  </si>
  <si>
    <t>Escalated Direct &amp; Indirect</t>
  </si>
  <si>
    <t>Transaction Date:</t>
  </si>
  <si>
    <t>Firm SubTotals (original contract hours/value)</t>
  </si>
  <si>
    <t>Firm SubTotals (used or projected)</t>
  </si>
  <si>
    <t>Firm Subtotals (difference between original &amp; used/projected)</t>
  </si>
  <si>
    <t>Labor Pool</t>
  </si>
  <si>
    <t>Contract Totals (original contract hours/value)</t>
  </si>
  <si>
    <t>Contract Totals (used or projected)</t>
  </si>
  <si>
    <t>Contract Totals (difference between original &amp; used/projected)</t>
  </si>
  <si>
    <t>Escalation Base Year:</t>
  </si>
  <si>
    <t>ESCALATION</t>
  </si>
  <si>
    <t>Total % of Hours Used</t>
  </si>
  <si>
    <t>Prime's Escalated Labor Cost</t>
  </si>
  <si>
    <t xml:space="preserve">Exhibit B - Cost Summary by SubTask </t>
  </si>
  <si>
    <t>TASKS / SUBTASKS</t>
  </si>
  <si>
    <t>TASK/SUBTASK TITLES</t>
  </si>
  <si>
    <t>Total Direct Labor Cost by Task</t>
  </si>
  <si>
    <t>Prime's APC Amount</t>
  </si>
  <si>
    <t>Sub #1's APC Amount</t>
  </si>
  <si>
    <t>Sub #3's APC Amount</t>
  </si>
  <si>
    <t>Sub #2's APC Amount</t>
  </si>
  <si>
    <t>TOTALS FOR ALL FIRMS</t>
  </si>
  <si>
    <t>Labor Escalation</t>
  </si>
  <si>
    <t>Direct &amp; Indirect Labor Costs</t>
  </si>
  <si>
    <t>Direct Labor Costs</t>
  </si>
  <si>
    <t>Indirect Costs</t>
  </si>
  <si>
    <t xml:space="preserve">EXHIBIT B - Escalation Input  </t>
  </si>
  <si>
    <t>Total Escalated Direct and Indirect Labor Cost</t>
  </si>
  <si>
    <t>Total APC Amount All Firms</t>
  </si>
  <si>
    <t xml:space="preserve">Sub #1's 
Total Labor Hours </t>
  </si>
  <si>
    <t xml:space="preserve">Sub #1's 
Total Labor Cost </t>
  </si>
  <si>
    <t>Sub #1's Escalated Labor Cost</t>
  </si>
  <si>
    <t xml:space="preserve">Sub #2's 
Total Labor Hours </t>
  </si>
  <si>
    <t xml:space="preserve">Sub #2's 
Total Labor Cost </t>
  </si>
  <si>
    <t>Sub #2's Escalated Labor Cost</t>
  </si>
  <si>
    <t xml:space="preserve">Sub #3's 
Total Labor Hours </t>
  </si>
  <si>
    <t xml:space="preserve">Sub #3's 
Total Labor Cost </t>
  </si>
  <si>
    <t>Sub #3's Escalated Labor Cost</t>
  </si>
  <si>
    <t>Prime's Escalated Direct Labor Cost</t>
  </si>
  <si>
    <t>Prime's Fee on Escalated Direct</t>
  </si>
  <si>
    <t>Total Fee on Escalated Direct All Firms</t>
  </si>
  <si>
    <t>Sub #1's Escalated Direct Labor Cost</t>
  </si>
  <si>
    <t>Sub #1's Fee on Escalated Direct</t>
  </si>
  <si>
    <t>Sub #2's Escalated Direct Labor Cost</t>
  </si>
  <si>
    <t>Sub #2's Fee on Escalated Direct</t>
  </si>
  <si>
    <t>Sub #3's Escalated Direct Labor Cost</t>
  </si>
  <si>
    <t>Sub #3's Fee on Escalated Direct</t>
  </si>
  <si>
    <t>Fee on Escalated Direct</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</si>
</sst>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_);[Red]\(0.00\)"/>
    <numFmt numFmtId="167" formatCode="&quot;$&quot;#,##0"/>
    <numFmt numFmtId="168" formatCode="&quot;$&quot;#,##0.00"/>
    <numFmt numFmtId="169" formatCode="0.0_);[Red]\(0.0\)"/>
    <numFmt numFmtId="170" formatCode="0.0%"/>
    <numFmt numFmtId="171" formatCode="&quot;$&quot;#,##0.0_);[Red]\(&quot;$&quot;#,##0.0\)"/>
    <numFmt numFmtId="172" formatCode="0.0"/>
    <numFmt numFmtId="173" formatCode=".0"/>
    <numFmt numFmtId="174" formatCode="&quot;$&quot;#,##0.0"/>
    <numFmt numFmtId="175" formatCode="&quot;$&quot;#,##0.000_);[Red]\(&quot;$&quot;#,##0.000\)"/>
    <numFmt numFmtId="176" formatCode="&quot;Yes&quot;;&quot;Yes&quot;;&quot;No&quot;"/>
    <numFmt numFmtId="177" formatCode="&quot;True&quot;;&quot;True&quot;;&quot;False&quot;"/>
    <numFmt numFmtId="178" formatCode="&quot;On&quot;;&quot;On&quot;;&quot;Off&quot;"/>
    <numFmt numFmtId="179" formatCode="0_);\(0\)"/>
    <numFmt numFmtId="180" formatCode="\(0\)"/>
    <numFmt numFmtId="181" formatCode="0_);[Red]\(0\)"/>
    <numFmt numFmtId="182" formatCode="[$-409]h:mm:ss\ AM/PM"/>
    <numFmt numFmtId="183" formatCode="&quot;$&quot;#,##0.0000"/>
    <numFmt numFmtId="184" formatCode="0.0000"/>
    <numFmt numFmtId="185" formatCode="[$-409]dddd\,\ mmmm\ dd\,\ yyyy"/>
    <numFmt numFmtId="186" formatCode="m/d/yy;@"/>
  </numFmts>
  <fonts count="90">
    <font>
      <sz val="10"/>
      <name val="Arial"/>
      <family val="0"/>
    </font>
    <font>
      <b/>
      <sz val="10"/>
      <name val="Arial"/>
      <family val="2"/>
    </font>
    <font>
      <sz val="10"/>
      <color indexed="12"/>
      <name val="Arial"/>
      <family val="2"/>
    </font>
    <font>
      <sz val="9"/>
      <name val="Arial"/>
      <family val="2"/>
    </font>
    <font>
      <b/>
      <sz val="11"/>
      <name val="Arial"/>
      <family val="2"/>
    </font>
    <font>
      <b/>
      <sz val="10"/>
      <color indexed="12"/>
      <name val="Arial"/>
      <family val="2"/>
    </font>
    <font>
      <b/>
      <sz val="12"/>
      <color indexed="8"/>
      <name val="Arial"/>
      <family val="2"/>
    </font>
    <font>
      <b/>
      <sz val="12"/>
      <color indexed="12"/>
      <name val="Arial"/>
      <family val="2"/>
    </font>
    <font>
      <sz val="11"/>
      <name val="Arial"/>
      <family val="2"/>
    </font>
    <font>
      <b/>
      <sz val="14"/>
      <name val="Arial"/>
      <family val="2"/>
    </font>
    <font>
      <b/>
      <sz val="11"/>
      <color indexed="8"/>
      <name val="Arial"/>
      <family val="2"/>
    </font>
    <font>
      <b/>
      <sz val="10"/>
      <color indexed="8"/>
      <name val="Arial"/>
      <family val="2"/>
    </font>
    <font>
      <b/>
      <sz val="11"/>
      <color indexed="12"/>
      <name val="Arial"/>
      <family val="2"/>
    </font>
    <font>
      <b/>
      <sz val="12"/>
      <name val="Arial"/>
      <family val="2"/>
    </font>
    <font>
      <sz val="10"/>
      <color indexed="8"/>
      <name val="Arial"/>
      <family val="2"/>
    </font>
    <font>
      <sz val="12"/>
      <name val="Arial"/>
      <family val="2"/>
    </font>
    <font>
      <sz val="12"/>
      <color indexed="12"/>
      <name val="Arial"/>
      <family val="2"/>
    </font>
    <font>
      <sz val="10"/>
      <color indexed="14"/>
      <name val="Arial"/>
      <family val="2"/>
    </font>
    <font>
      <u val="single"/>
      <sz val="10"/>
      <color indexed="12"/>
      <name val="Arial"/>
      <family val="2"/>
    </font>
    <font>
      <u val="single"/>
      <sz val="10"/>
      <color indexed="36"/>
      <name val="Arial"/>
      <family val="2"/>
    </font>
    <font>
      <sz val="10"/>
      <color indexed="9"/>
      <name val="Arial"/>
      <family val="2"/>
    </font>
    <font>
      <sz val="9"/>
      <color indexed="14"/>
      <name val="Arial"/>
      <family val="2"/>
    </font>
    <font>
      <b/>
      <sz val="16"/>
      <name val="Arial"/>
      <family val="2"/>
    </font>
    <font>
      <b/>
      <sz val="10"/>
      <color indexed="9"/>
      <name val="Arial"/>
      <family val="2"/>
    </font>
    <font>
      <sz val="11"/>
      <color indexed="8"/>
      <name val="Arial"/>
      <family val="2"/>
    </font>
    <font>
      <b/>
      <sz val="10"/>
      <color indexed="14"/>
      <name val="Arial"/>
      <family val="2"/>
    </font>
    <font>
      <sz val="12"/>
      <color indexed="8"/>
      <name val="Arial"/>
      <family val="2"/>
    </font>
    <font>
      <b/>
      <sz val="10"/>
      <color indexed="16"/>
      <name val="Arial"/>
      <family val="2"/>
    </font>
    <font>
      <b/>
      <sz val="14"/>
      <color indexed="8"/>
      <name val="Arial"/>
      <family val="2"/>
    </font>
    <font>
      <b/>
      <sz val="14"/>
      <color indexed="12"/>
      <name val="Arial"/>
      <family val="2"/>
    </font>
    <font>
      <sz val="16"/>
      <name val="Arial"/>
      <family val="2"/>
    </font>
    <font>
      <b/>
      <sz val="16"/>
      <color indexed="8"/>
      <name val="Arial"/>
      <family val="2"/>
    </font>
    <font>
      <b/>
      <sz val="16"/>
      <color indexed="12"/>
      <name val="Arial"/>
      <family val="2"/>
    </font>
    <font>
      <b/>
      <sz val="11"/>
      <color indexed="9"/>
      <name val="Arial"/>
      <family val="2"/>
    </font>
    <font>
      <sz val="11"/>
      <color indexed="9"/>
      <name val="Arial"/>
      <family val="2"/>
    </font>
    <font>
      <b/>
      <sz val="14"/>
      <color indexed="17"/>
      <name val="Arial"/>
      <family val="2"/>
    </font>
    <font>
      <sz val="20"/>
      <name val="Arial"/>
      <family val="2"/>
    </font>
    <font>
      <b/>
      <sz val="18"/>
      <color indexed="17"/>
      <name val="Arial"/>
      <family val="2"/>
    </font>
    <font>
      <b/>
      <sz val="18"/>
      <color indexed="12"/>
      <name val="Arial"/>
      <family val="2"/>
    </font>
    <font>
      <sz val="16"/>
      <color indexed="12"/>
      <name val="Arial"/>
      <family val="2"/>
    </font>
    <font>
      <b/>
      <u val="single"/>
      <sz val="10"/>
      <name val="Arial"/>
      <family val="2"/>
    </font>
    <font>
      <sz val="11"/>
      <color indexed="12"/>
      <name val="Arial"/>
      <family val="2"/>
    </font>
    <font>
      <sz val="6"/>
      <name val="Arial"/>
      <family val="2"/>
    </font>
    <font>
      <b/>
      <i/>
      <sz val="16"/>
      <name val="Arial"/>
      <family val="2"/>
    </font>
    <font>
      <b/>
      <sz val="12"/>
      <color indexed="57"/>
      <name val="Arial"/>
      <family val="2"/>
    </font>
    <font>
      <b/>
      <i/>
      <sz val="16"/>
      <color indexed="18"/>
      <name val="Arial"/>
      <family val="2"/>
    </font>
    <font>
      <b/>
      <i/>
      <sz val="10"/>
      <color indexed="18"/>
      <name val="Arial"/>
      <family val="2"/>
    </font>
    <font>
      <i/>
      <sz val="10"/>
      <color indexed="18"/>
      <name val="Arial"/>
      <family val="2"/>
    </font>
    <font>
      <b/>
      <i/>
      <sz val="18"/>
      <color indexed="18"/>
      <name val="Arial"/>
      <family val="2"/>
    </font>
    <font>
      <b/>
      <sz val="18"/>
      <color indexed="18"/>
      <name val="Arial"/>
      <family val="2"/>
    </font>
    <font>
      <sz val="14"/>
      <name val="Arial"/>
      <family val="2"/>
    </font>
    <font>
      <b/>
      <sz val="12"/>
      <color indexed="18"/>
      <name val="Arial"/>
      <family val="2"/>
    </font>
    <font>
      <sz val="6"/>
      <color indexed="9"/>
      <name val="Arial"/>
      <family val="2"/>
    </font>
    <font>
      <b/>
      <sz val="14"/>
      <color indexed="9"/>
      <name val="Arial"/>
      <family val="2"/>
    </font>
    <font>
      <sz val="8"/>
      <name val="Arial"/>
      <family val="2"/>
    </font>
    <font>
      <b/>
      <sz val="16"/>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gray0625">
        <bgColor indexed="22"/>
      </patternFill>
    </fill>
    <fill>
      <patternFill patternType="gray125">
        <bgColor indexed="9"/>
      </patternFill>
    </fill>
    <fill>
      <patternFill patternType="solid">
        <fgColor indexed="46"/>
        <bgColor indexed="64"/>
      </patternFill>
    </fill>
    <fill>
      <patternFill patternType="solid">
        <fgColor indexed="47"/>
        <bgColor indexed="64"/>
      </patternFill>
    </fill>
    <fill>
      <patternFill patternType="solid">
        <fgColor indexed="45"/>
        <bgColor indexed="64"/>
      </patternFill>
    </fill>
    <fill>
      <patternFill patternType="solid">
        <fgColor indexed="44"/>
        <bgColor indexed="64"/>
      </patternFill>
    </fill>
    <fill>
      <patternFill patternType="solid">
        <fgColor indexed="42"/>
        <bgColor indexed="64"/>
      </patternFill>
    </fill>
    <fill>
      <patternFill patternType="solid">
        <fgColor indexed="18"/>
        <bgColor indexed="64"/>
      </patternFill>
    </fill>
    <fill>
      <patternFill patternType="solid">
        <fgColor indexed="32"/>
        <bgColor indexed="64"/>
      </patternFill>
    </fill>
    <fill>
      <patternFill patternType="solid">
        <fgColor indexed="22"/>
        <bgColor indexed="64"/>
      </patternFill>
    </fill>
    <fill>
      <patternFill patternType="solid">
        <fgColor indexed="65"/>
        <bgColor indexed="64"/>
      </patternFill>
    </fill>
    <fill>
      <patternFill patternType="solid">
        <fgColor indexed="51"/>
        <bgColor indexed="64"/>
      </patternFill>
    </fill>
  </fills>
  <borders count="2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12"/>
      </left>
      <right>
        <color indexed="63"/>
      </right>
      <top style="medium">
        <color indexed="12"/>
      </top>
      <bottom>
        <color indexed="63"/>
      </bottom>
    </border>
    <border>
      <left>
        <color indexed="63"/>
      </left>
      <right>
        <color indexed="63"/>
      </right>
      <top style="medium">
        <color indexed="12"/>
      </top>
      <bottom>
        <color indexed="63"/>
      </bottom>
    </border>
    <border>
      <left>
        <color indexed="63"/>
      </left>
      <right style="medium">
        <color indexed="12"/>
      </right>
      <top style="medium">
        <color indexed="12"/>
      </top>
      <bottom>
        <color indexed="63"/>
      </bottom>
    </border>
    <border>
      <left style="medium">
        <color indexed="12"/>
      </left>
      <right>
        <color indexed="63"/>
      </right>
      <top>
        <color indexed="63"/>
      </top>
      <bottom>
        <color indexed="63"/>
      </bottom>
    </border>
    <border>
      <left>
        <color indexed="63"/>
      </left>
      <right style="medium">
        <color indexed="12"/>
      </right>
      <top>
        <color indexed="63"/>
      </top>
      <bottom>
        <color indexed="63"/>
      </bottom>
    </border>
    <border>
      <left style="medium">
        <color indexed="12"/>
      </left>
      <right>
        <color indexed="63"/>
      </right>
      <top>
        <color indexed="63"/>
      </top>
      <bottom style="medium">
        <color indexed="12"/>
      </bottom>
    </border>
    <border>
      <left>
        <color indexed="63"/>
      </left>
      <right style="medium">
        <color indexed="12"/>
      </right>
      <top>
        <color indexed="63"/>
      </top>
      <bottom style="medium">
        <color indexed="12"/>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medium">
        <color indexed="12"/>
      </bottom>
    </border>
    <border>
      <left style="thin"/>
      <right style="thin"/>
      <top style="thin"/>
      <bottom style="thin"/>
    </border>
    <border>
      <left style="hair"/>
      <right style="hair"/>
      <top style="thick">
        <color indexed="11"/>
      </top>
      <bottom style="thick">
        <color indexed="11"/>
      </bottom>
    </border>
    <border>
      <left style="thick">
        <color indexed="50"/>
      </left>
      <right>
        <color indexed="63"/>
      </right>
      <top style="thick">
        <color indexed="50"/>
      </top>
      <bottom>
        <color indexed="63"/>
      </bottom>
    </border>
    <border>
      <left>
        <color indexed="63"/>
      </left>
      <right>
        <color indexed="63"/>
      </right>
      <top style="thin">
        <color indexed="11"/>
      </top>
      <bottom>
        <color indexed="63"/>
      </bottom>
    </border>
    <border>
      <left style="thin">
        <color indexed="50"/>
      </left>
      <right style="thick">
        <color indexed="50"/>
      </right>
      <top>
        <color indexed="63"/>
      </top>
      <bottom style="thick">
        <color indexed="50"/>
      </bottom>
    </border>
    <border>
      <left>
        <color indexed="63"/>
      </left>
      <right>
        <color indexed="63"/>
      </right>
      <top style="thick">
        <color indexed="50"/>
      </top>
      <bottom>
        <color indexed="63"/>
      </bottom>
    </border>
    <border>
      <left>
        <color indexed="63"/>
      </left>
      <right style="thick">
        <color indexed="50"/>
      </right>
      <top style="thick">
        <color indexed="50"/>
      </top>
      <bottom style="thin"/>
    </border>
    <border>
      <left style="thick">
        <color indexed="50"/>
      </left>
      <right style="thick">
        <color indexed="50"/>
      </right>
      <top style="thick">
        <color indexed="50"/>
      </top>
      <bottom style="thick">
        <color indexed="50"/>
      </bottom>
    </border>
    <border>
      <left style="medium"/>
      <right>
        <color indexed="63"/>
      </right>
      <top style="medium"/>
      <bottom style="medium"/>
    </border>
    <border>
      <left>
        <color indexed="63"/>
      </left>
      <right style="thin"/>
      <top style="thin"/>
      <bottom style="thin"/>
    </border>
    <border>
      <left>
        <color indexed="63"/>
      </left>
      <right>
        <color indexed="63"/>
      </right>
      <top>
        <color indexed="63"/>
      </top>
      <bottom style="medium"/>
    </border>
    <border>
      <left style="hair"/>
      <right style="hair"/>
      <top style="thick">
        <color indexed="11"/>
      </top>
      <bottom style="hair"/>
    </border>
    <border>
      <left style="hair"/>
      <right style="hair"/>
      <top style="hair"/>
      <bottom style="hair"/>
    </border>
    <border>
      <left>
        <color indexed="63"/>
      </left>
      <right>
        <color indexed="63"/>
      </right>
      <top>
        <color indexed="63"/>
      </top>
      <bottom style="thin"/>
    </border>
    <border>
      <left>
        <color indexed="63"/>
      </left>
      <right>
        <color indexed="63"/>
      </right>
      <top>
        <color indexed="63"/>
      </top>
      <bottom style="double"/>
    </border>
    <border>
      <left style="thick">
        <color indexed="50"/>
      </left>
      <right>
        <color indexed="63"/>
      </right>
      <top>
        <color indexed="63"/>
      </top>
      <bottom>
        <color indexed="63"/>
      </bottom>
    </border>
    <border>
      <left>
        <color indexed="63"/>
      </left>
      <right style="thin">
        <color indexed="50"/>
      </right>
      <top>
        <color indexed="63"/>
      </top>
      <bottom>
        <color indexed="63"/>
      </bottom>
    </border>
    <border>
      <left style="thin">
        <color indexed="50"/>
      </left>
      <right style="thick">
        <color indexed="50"/>
      </right>
      <top>
        <color indexed="63"/>
      </top>
      <bottom style="thin">
        <color indexed="50"/>
      </bottom>
    </border>
    <border>
      <left style="thin">
        <color indexed="50"/>
      </left>
      <right style="thick">
        <color indexed="50"/>
      </right>
      <top style="thin">
        <color indexed="50"/>
      </top>
      <bottom style="thin">
        <color indexed="50"/>
      </bottom>
    </border>
    <border>
      <left style="thick">
        <color indexed="50"/>
      </left>
      <right>
        <color indexed="63"/>
      </right>
      <top>
        <color indexed="63"/>
      </top>
      <bottom style="thick">
        <color indexed="50"/>
      </bottom>
    </border>
    <border>
      <left>
        <color indexed="63"/>
      </left>
      <right style="thin">
        <color indexed="50"/>
      </right>
      <top>
        <color indexed="63"/>
      </top>
      <bottom style="thick">
        <color indexed="50"/>
      </bottom>
    </border>
    <border>
      <left style="hair"/>
      <right>
        <color indexed="63"/>
      </right>
      <top style="thick">
        <color indexed="11"/>
      </top>
      <bottom style="hair"/>
    </border>
    <border>
      <left style="hair"/>
      <right>
        <color indexed="63"/>
      </right>
      <top style="hair"/>
      <bottom style="hair"/>
    </border>
    <border>
      <left style="thick">
        <color indexed="11"/>
      </left>
      <right style="thick">
        <color indexed="11"/>
      </right>
      <top style="thick">
        <color indexed="11"/>
      </top>
      <bottom style="hair"/>
    </border>
    <border>
      <left style="thick">
        <color indexed="11"/>
      </left>
      <right style="thick">
        <color indexed="11"/>
      </right>
      <top style="hair"/>
      <bottom style="hair"/>
    </border>
    <border>
      <left style="thick">
        <color indexed="11"/>
      </left>
      <right style="thick">
        <color indexed="11"/>
      </right>
      <top style="thick">
        <color indexed="11"/>
      </top>
      <bottom style="thick">
        <color indexed="11"/>
      </bottom>
    </border>
    <border>
      <left>
        <color indexed="63"/>
      </left>
      <right style="hair"/>
      <top style="thick">
        <color indexed="11"/>
      </top>
      <bottom style="thick">
        <color indexed="11"/>
      </bottom>
    </border>
    <border>
      <left>
        <color indexed="63"/>
      </left>
      <right style="hair"/>
      <top style="thick">
        <color indexed="11"/>
      </top>
      <bottom style="hair"/>
    </border>
    <border>
      <left>
        <color indexed="63"/>
      </left>
      <right style="hair"/>
      <top style="hair"/>
      <bottom style="hair"/>
    </border>
    <border>
      <left style="hair"/>
      <right style="thick">
        <color indexed="11"/>
      </right>
      <top style="thick">
        <color indexed="11"/>
      </top>
      <bottom style="thick">
        <color indexed="11"/>
      </bottom>
    </border>
    <border>
      <left style="hair"/>
      <right style="thick">
        <color indexed="11"/>
      </right>
      <top style="thick">
        <color indexed="11"/>
      </top>
      <bottom style="hair"/>
    </border>
    <border>
      <left style="hair"/>
      <right style="thick">
        <color indexed="11"/>
      </right>
      <top style="hair"/>
      <bottom style="hair"/>
    </border>
    <border>
      <left>
        <color indexed="63"/>
      </left>
      <right>
        <color indexed="63"/>
      </right>
      <top style="thick">
        <color indexed="11"/>
      </top>
      <bottom style="thick">
        <color indexed="11"/>
      </bottom>
    </border>
    <border>
      <left style="hair"/>
      <right>
        <color indexed="63"/>
      </right>
      <top style="thick">
        <color indexed="11"/>
      </top>
      <bottom style="thick">
        <color indexed="11"/>
      </bottom>
    </border>
    <border>
      <left style="thick">
        <color indexed="24"/>
      </left>
      <right style="thick">
        <color indexed="24"/>
      </right>
      <top style="thick">
        <color indexed="24"/>
      </top>
      <bottom style="hair"/>
    </border>
    <border>
      <left style="thick">
        <color indexed="24"/>
      </left>
      <right style="thick">
        <color indexed="24"/>
      </right>
      <top style="hair"/>
      <bottom style="hair"/>
    </border>
    <border>
      <left style="thick">
        <color indexed="24"/>
      </left>
      <right style="thick">
        <color indexed="24"/>
      </right>
      <top style="thick">
        <color indexed="24"/>
      </top>
      <bottom style="thick">
        <color indexed="24"/>
      </bottom>
    </border>
    <border>
      <left style="thick">
        <color indexed="49"/>
      </left>
      <right style="thick">
        <color indexed="49"/>
      </right>
      <top>
        <color indexed="63"/>
      </top>
      <bottom style="thin"/>
    </border>
    <border>
      <left style="thick">
        <color indexed="49"/>
      </left>
      <right style="thick">
        <color indexed="49"/>
      </right>
      <top style="thin"/>
      <bottom style="thin"/>
    </border>
    <border>
      <left style="thin"/>
      <right style="thin"/>
      <top>
        <color indexed="63"/>
      </top>
      <bottom>
        <color indexed="63"/>
      </bottom>
    </border>
    <border>
      <left style="thick">
        <color indexed="49"/>
      </left>
      <right style="thick">
        <color indexed="49"/>
      </right>
      <top>
        <color indexed="63"/>
      </top>
      <bottom style="thick">
        <color indexed="49"/>
      </bottom>
    </border>
    <border>
      <left style="mediumDashDot">
        <color indexed="12"/>
      </left>
      <right>
        <color indexed="63"/>
      </right>
      <top style="mediumDashDot">
        <color indexed="12"/>
      </top>
      <bottom>
        <color indexed="63"/>
      </bottom>
    </border>
    <border>
      <left>
        <color indexed="63"/>
      </left>
      <right>
        <color indexed="63"/>
      </right>
      <top style="mediumDashDot">
        <color indexed="12"/>
      </top>
      <bottom>
        <color indexed="63"/>
      </bottom>
    </border>
    <border>
      <left>
        <color indexed="63"/>
      </left>
      <right style="mediumDashDot">
        <color indexed="12"/>
      </right>
      <top style="mediumDashDot">
        <color indexed="12"/>
      </top>
      <bottom>
        <color indexed="63"/>
      </bottom>
    </border>
    <border>
      <left>
        <color indexed="63"/>
      </left>
      <right>
        <color indexed="63"/>
      </right>
      <top>
        <color indexed="63"/>
      </top>
      <bottom style="mediumDashDot">
        <color indexed="12"/>
      </bottom>
    </border>
    <border>
      <left style="mediumDashDot">
        <color indexed="12"/>
      </left>
      <right>
        <color indexed="63"/>
      </right>
      <top>
        <color indexed="63"/>
      </top>
      <bottom style="mediumDashDot">
        <color indexed="12"/>
      </bottom>
    </border>
    <border>
      <left style="medium"/>
      <right>
        <color indexed="63"/>
      </right>
      <top style="medium"/>
      <bottom style="thin"/>
    </border>
    <border>
      <left style="medium"/>
      <right>
        <color indexed="63"/>
      </right>
      <top style="thin"/>
      <bottom style="thin"/>
    </border>
    <border>
      <left style="thin"/>
      <right>
        <color indexed="63"/>
      </right>
      <top>
        <color indexed="63"/>
      </top>
      <bottom>
        <color indexed="63"/>
      </bottom>
    </border>
    <border>
      <left style="thick">
        <color indexed="11"/>
      </left>
      <right style="thick">
        <color indexed="11"/>
      </right>
      <top style="thick">
        <color indexed="11"/>
      </top>
      <bottom>
        <color indexed="63"/>
      </bottom>
    </border>
    <border>
      <left style="thick">
        <color indexed="49"/>
      </left>
      <right style="thick">
        <color indexed="49"/>
      </right>
      <top style="thick">
        <color indexed="49"/>
      </top>
      <bottom>
        <color indexed="63"/>
      </bottom>
    </border>
    <border>
      <left style="medium">
        <color indexed="49"/>
      </left>
      <right style="medium">
        <color indexed="49"/>
      </right>
      <top style="medium">
        <color indexed="49"/>
      </top>
      <bottom style="medium">
        <color indexed="49"/>
      </bottom>
    </border>
    <border>
      <left style="medium">
        <color indexed="49"/>
      </left>
      <right>
        <color indexed="63"/>
      </right>
      <top style="medium">
        <color indexed="49"/>
      </top>
      <bottom style="medium">
        <color indexed="49"/>
      </bottom>
    </border>
    <border>
      <left>
        <color indexed="63"/>
      </left>
      <right>
        <color indexed="63"/>
      </right>
      <top style="medium">
        <color indexed="49"/>
      </top>
      <bottom style="medium">
        <color indexed="49"/>
      </bottom>
    </border>
    <border>
      <left>
        <color indexed="63"/>
      </left>
      <right style="medium">
        <color indexed="49"/>
      </right>
      <top style="medium">
        <color indexed="49"/>
      </top>
      <bottom style="medium">
        <color indexed="49"/>
      </bottom>
    </border>
    <border>
      <left style="thick">
        <color indexed="11"/>
      </left>
      <right>
        <color indexed="63"/>
      </right>
      <top style="thick">
        <color indexed="11"/>
      </top>
      <bottom style="thick">
        <color indexed="11"/>
      </bottom>
    </border>
    <border>
      <left style="thick">
        <color indexed="49"/>
      </left>
      <right style="thick">
        <color indexed="49"/>
      </right>
      <top style="thick">
        <color indexed="49"/>
      </top>
      <bottom style="thick">
        <color indexed="49"/>
      </bottom>
    </border>
    <border>
      <left style="thick">
        <color indexed="49"/>
      </left>
      <right style="thick">
        <color indexed="49"/>
      </right>
      <top style="thick">
        <color indexed="49"/>
      </top>
      <bottom style="hair"/>
    </border>
    <border>
      <left style="thick">
        <color indexed="49"/>
      </left>
      <right style="thick">
        <color indexed="49"/>
      </right>
      <top style="hair"/>
      <bottom style="hair"/>
    </border>
    <border>
      <left style="thin"/>
      <right style="thin"/>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
      <left>
        <color indexed="63"/>
      </left>
      <right style="medium">
        <color indexed="48"/>
      </right>
      <top style="medium">
        <color indexed="48"/>
      </top>
      <bottom>
        <color indexed="63"/>
      </bottom>
    </border>
    <border>
      <left>
        <color indexed="63"/>
      </left>
      <right style="medium">
        <color indexed="48"/>
      </right>
      <top>
        <color indexed="63"/>
      </top>
      <bottom>
        <color indexed="63"/>
      </bottom>
    </border>
    <border>
      <left style="medium">
        <color indexed="48"/>
      </left>
      <right>
        <color indexed="63"/>
      </right>
      <top>
        <color indexed="63"/>
      </top>
      <bottom>
        <color indexed="63"/>
      </bottom>
    </border>
    <border>
      <left style="medium">
        <color indexed="48"/>
      </left>
      <right>
        <color indexed="63"/>
      </right>
      <top>
        <color indexed="63"/>
      </top>
      <bottom style="medium">
        <color indexed="48"/>
      </bottom>
    </border>
    <border>
      <left>
        <color indexed="63"/>
      </left>
      <right>
        <color indexed="63"/>
      </right>
      <top>
        <color indexed="63"/>
      </top>
      <bottom style="medium">
        <color indexed="48"/>
      </bottom>
    </border>
    <border>
      <left>
        <color indexed="63"/>
      </left>
      <right style="medium">
        <color indexed="48"/>
      </right>
      <top>
        <color indexed="63"/>
      </top>
      <bottom style="medium">
        <color indexed="48"/>
      </bottom>
    </border>
    <border>
      <left style="thick">
        <color indexed="11"/>
      </left>
      <right style="hair"/>
      <top style="thick">
        <color indexed="11"/>
      </top>
      <bottom style="hair"/>
    </border>
    <border>
      <left style="thick">
        <color indexed="11"/>
      </left>
      <right style="hair"/>
      <top style="hair"/>
      <bottom style="hair"/>
    </border>
    <border>
      <left style="thick">
        <color indexed="11"/>
      </left>
      <right style="hair"/>
      <top style="hair"/>
      <bottom style="thick">
        <color indexed="11"/>
      </bottom>
    </border>
    <border>
      <left style="hair"/>
      <right style="hair"/>
      <top style="hair"/>
      <bottom style="thick">
        <color indexed="11"/>
      </bottom>
    </border>
    <border>
      <left style="hair"/>
      <right style="thick">
        <color indexed="11"/>
      </right>
      <top style="hair"/>
      <bottom style="thick">
        <color indexed="11"/>
      </bottom>
    </border>
    <border>
      <left style="thick">
        <color indexed="11"/>
      </left>
      <right style="hair"/>
      <top style="thick">
        <color indexed="11"/>
      </top>
      <bottom style="thick">
        <color indexed="11"/>
      </bottom>
    </border>
    <border>
      <left>
        <color indexed="63"/>
      </left>
      <right style="thick">
        <color indexed="11"/>
      </right>
      <top style="thick">
        <color indexed="11"/>
      </top>
      <bottom style="hair"/>
    </border>
    <border>
      <left>
        <color indexed="63"/>
      </left>
      <right style="thick">
        <color indexed="11"/>
      </right>
      <top style="hair"/>
      <bottom style="hair"/>
    </border>
    <border>
      <left>
        <color indexed="63"/>
      </left>
      <right style="thick">
        <color indexed="11"/>
      </right>
      <top style="thick">
        <color indexed="11"/>
      </top>
      <bottom style="thick">
        <color indexed="1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medium">
        <color indexed="9"/>
      </right>
      <top>
        <color indexed="63"/>
      </top>
      <bottom style="medium">
        <color indexed="9"/>
      </bottom>
    </border>
    <border>
      <left style="medium">
        <color indexed="9"/>
      </left>
      <right style="medium">
        <color indexed="9"/>
      </right>
      <top>
        <color indexed="63"/>
      </top>
      <bottom style="medium">
        <color indexed="9"/>
      </bottom>
    </border>
    <border>
      <left style="medium">
        <color indexed="9"/>
      </left>
      <right>
        <color indexed="63"/>
      </right>
      <top>
        <color indexed="63"/>
      </top>
      <bottom style="medium">
        <color indexed="9"/>
      </bottom>
    </border>
    <border>
      <left>
        <color indexed="63"/>
      </left>
      <right style="thin">
        <color indexed="9"/>
      </right>
      <top>
        <color indexed="63"/>
      </top>
      <bottom style="thin">
        <color indexed="9"/>
      </bottom>
    </border>
    <border>
      <left style="thin">
        <color indexed="9"/>
      </left>
      <right style="thin">
        <color indexed="9"/>
      </right>
      <top>
        <color indexed="63"/>
      </top>
      <bottom style="thin">
        <color indexed="9"/>
      </bottom>
    </border>
    <border>
      <left style="thin">
        <color indexed="9"/>
      </left>
      <right style="medium">
        <color indexed="9"/>
      </right>
      <top style="medium">
        <color indexed="9"/>
      </top>
      <bottom style="thin">
        <color indexed="9"/>
      </bottom>
    </border>
    <border>
      <left style="medium">
        <color indexed="9"/>
      </left>
      <right style="medium">
        <color indexed="9"/>
      </right>
      <top style="medium">
        <color indexed="9"/>
      </top>
      <bottom style="medium"/>
    </border>
    <border>
      <left style="medium">
        <color indexed="9"/>
      </left>
      <right>
        <color indexed="63"/>
      </right>
      <top style="medium">
        <color indexed="9"/>
      </top>
      <bottom style="medium"/>
    </border>
    <border>
      <left style="thin">
        <color indexed="9"/>
      </left>
      <right>
        <color indexed="63"/>
      </right>
      <top>
        <color indexed="63"/>
      </top>
      <bottom style="thin">
        <color indexed="9"/>
      </bottom>
    </border>
    <border>
      <left>
        <color indexed="63"/>
      </left>
      <right style="medium">
        <color indexed="9"/>
      </right>
      <top style="medium">
        <color indexed="9"/>
      </top>
      <bottom>
        <color indexed="63"/>
      </bottom>
    </border>
    <border>
      <left>
        <color indexed="63"/>
      </left>
      <right style="thin">
        <color indexed="9"/>
      </right>
      <top style="thin">
        <color indexed="9"/>
      </top>
      <bottom>
        <color indexed="63"/>
      </bottom>
    </border>
    <border>
      <left style="thin">
        <color indexed="9"/>
      </left>
      <right style="thin">
        <color indexed="9"/>
      </right>
      <top style="thin">
        <color indexed="9"/>
      </top>
      <bottom>
        <color indexed="63"/>
      </bottom>
    </border>
    <border>
      <left style="thin">
        <color indexed="9"/>
      </left>
      <right>
        <color indexed="63"/>
      </right>
      <top style="thin">
        <color indexed="9"/>
      </top>
      <bottom>
        <color indexed="63"/>
      </bottom>
    </border>
    <border>
      <left style="thin"/>
      <right style="thin"/>
      <top style="thick"/>
      <bottom style="thick"/>
    </border>
    <border>
      <left style="thin"/>
      <right>
        <color indexed="63"/>
      </right>
      <top style="thick"/>
      <bottom style="thick"/>
    </border>
    <border>
      <left style="thick"/>
      <right style="thick"/>
      <top style="thick"/>
      <bottom style="thick"/>
    </border>
    <border>
      <left>
        <color indexed="63"/>
      </left>
      <right style="thin"/>
      <top style="thick"/>
      <bottom style="thick"/>
    </border>
    <border>
      <left>
        <color indexed="63"/>
      </left>
      <right>
        <color indexed="63"/>
      </right>
      <top style="thick"/>
      <bottom style="thick"/>
    </border>
    <border>
      <left style="thick"/>
      <right style="thin"/>
      <top style="thick"/>
      <bottom style="thick"/>
    </border>
    <border>
      <left style="thin"/>
      <right style="thick"/>
      <top style="thick"/>
      <bottom style="thick"/>
    </border>
    <border>
      <left style="thin">
        <color indexed="9"/>
      </left>
      <right>
        <color indexed="63"/>
      </right>
      <top>
        <color indexed="63"/>
      </top>
      <bottom style="thin"/>
    </border>
    <border>
      <left style="thick"/>
      <right style="thick"/>
      <top style="thick"/>
      <bottom style="thin"/>
    </border>
    <border>
      <left>
        <color indexed="63"/>
      </left>
      <right>
        <color indexed="63"/>
      </right>
      <top style="thick"/>
      <bottom style="thin"/>
    </border>
    <border>
      <left style="thin"/>
      <right style="thin"/>
      <top style="thick"/>
      <bottom style="thin"/>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right>
        <color indexed="63"/>
      </right>
      <top style="thick"/>
      <bottom style="thin"/>
    </border>
    <border>
      <left style="thin">
        <color indexed="9"/>
      </left>
      <right style="thin">
        <color indexed="9"/>
      </right>
      <top>
        <color indexed="63"/>
      </top>
      <bottom>
        <color indexed="63"/>
      </bottom>
    </border>
    <border>
      <left style="thick"/>
      <right style="thin">
        <color indexed="9"/>
      </right>
      <top style="thick"/>
      <bottom style="thin"/>
    </border>
    <border>
      <left style="thin">
        <color indexed="9"/>
      </left>
      <right style="thick"/>
      <top style="thick"/>
      <bottom style="thin"/>
    </border>
    <border>
      <left style="thick"/>
      <right style="thick"/>
      <top style="thin"/>
      <bottom style="thin"/>
    </border>
    <border>
      <left style="thin"/>
      <right style="thick"/>
      <top style="thin"/>
      <bottom style="thin"/>
    </border>
    <border>
      <left style="thick"/>
      <right style="thin"/>
      <top style="thin"/>
      <bottom style="thin"/>
    </border>
    <border>
      <left style="thin"/>
      <right style="thin"/>
      <top style="thin"/>
      <bottom style="thick"/>
    </border>
    <border>
      <left style="thin"/>
      <right>
        <color indexed="63"/>
      </right>
      <top style="thin"/>
      <bottom style="thick"/>
    </border>
    <border>
      <left style="thick"/>
      <right style="thick"/>
      <top style="thin"/>
      <bottom style="thick"/>
    </border>
    <border>
      <left>
        <color indexed="63"/>
      </left>
      <right>
        <color indexed="63"/>
      </right>
      <top style="thin"/>
      <bottom style="thick"/>
    </border>
    <border>
      <left>
        <color indexed="63"/>
      </left>
      <right style="thin"/>
      <top style="thin"/>
      <bottom style="thick"/>
    </border>
    <border>
      <left style="thin"/>
      <right style="thick"/>
      <top style="thin"/>
      <bottom style="thick"/>
    </border>
    <border>
      <left style="thick"/>
      <right style="thin"/>
      <top style="thin"/>
      <bottom style="thick"/>
    </border>
    <border>
      <left style="thick"/>
      <right style="thin"/>
      <top style="thick"/>
      <bottom style="thin"/>
    </border>
    <border>
      <left style="thin"/>
      <right style="thick"/>
      <top style="thick"/>
      <bottom style="thin"/>
    </border>
    <border>
      <left style="thick">
        <color indexed="48"/>
      </left>
      <right style="thin">
        <color indexed="48"/>
      </right>
      <top style="thick">
        <color indexed="48"/>
      </top>
      <bottom style="thin">
        <color indexed="48"/>
      </bottom>
    </border>
    <border>
      <left style="thin">
        <color indexed="48"/>
      </left>
      <right style="thin">
        <color indexed="48"/>
      </right>
      <top style="thick">
        <color indexed="48"/>
      </top>
      <bottom style="thin">
        <color indexed="48"/>
      </bottom>
    </border>
    <border>
      <left style="thin">
        <color indexed="48"/>
      </left>
      <right style="thick">
        <color indexed="48"/>
      </right>
      <top style="thick">
        <color indexed="48"/>
      </top>
      <bottom style="thin">
        <color indexed="48"/>
      </bottom>
    </border>
    <border>
      <left style="thick">
        <color indexed="48"/>
      </left>
      <right style="thin">
        <color indexed="48"/>
      </right>
      <top style="thin">
        <color indexed="48"/>
      </top>
      <bottom style="thin">
        <color indexed="48"/>
      </bottom>
    </border>
    <border>
      <left style="thin">
        <color indexed="48"/>
      </left>
      <right style="thin">
        <color indexed="48"/>
      </right>
      <top style="thin">
        <color indexed="48"/>
      </top>
      <bottom style="thin">
        <color indexed="48"/>
      </bottom>
    </border>
    <border>
      <left style="thin">
        <color indexed="48"/>
      </left>
      <right style="thick">
        <color indexed="48"/>
      </right>
      <top style="thin">
        <color indexed="48"/>
      </top>
      <bottom style="thin">
        <color indexed="48"/>
      </bottom>
    </border>
    <border>
      <left style="thick">
        <color indexed="48"/>
      </left>
      <right style="thin">
        <color indexed="48"/>
      </right>
      <top style="thin">
        <color indexed="48"/>
      </top>
      <bottom style="thick">
        <color indexed="48"/>
      </bottom>
    </border>
    <border>
      <left style="thin">
        <color indexed="48"/>
      </left>
      <right style="thin">
        <color indexed="48"/>
      </right>
      <top style="thin">
        <color indexed="48"/>
      </top>
      <bottom style="thick">
        <color indexed="48"/>
      </bottom>
    </border>
    <border>
      <left style="thin">
        <color indexed="48"/>
      </left>
      <right style="thick">
        <color indexed="48"/>
      </right>
      <top style="thin">
        <color indexed="48"/>
      </top>
      <bottom style="thick">
        <color indexed="48"/>
      </bottom>
    </border>
    <border>
      <left style="thin"/>
      <right style="thin">
        <color indexed="9"/>
      </right>
      <top>
        <color indexed="63"/>
      </top>
      <bottom>
        <color indexed="63"/>
      </bottom>
    </border>
    <border>
      <left style="thin">
        <color indexed="9"/>
      </left>
      <right style="thin">
        <color indexed="9"/>
      </right>
      <top style="thin"/>
      <bottom>
        <color indexed="63"/>
      </bottom>
    </border>
    <border>
      <left style="thin"/>
      <right>
        <color indexed="63"/>
      </right>
      <top style="thick"/>
      <bottom>
        <color indexed="63"/>
      </bottom>
    </border>
    <border>
      <left style="thin">
        <color indexed="9"/>
      </left>
      <right>
        <color indexed="63"/>
      </right>
      <top style="thick"/>
      <bottom style="thin"/>
    </border>
    <border>
      <left>
        <color indexed="63"/>
      </left>
      <right style="thin">
        <color indexed="9"/>
      </right>
      <top style="thick"/>
      <bottom>
        <color indexed="63"/>
      </bottom>
    </border>
    <border>
      <left style="thin">
        <color indexed="9"/>
      </left>
      <right>
        <color indexed="63"/>
      </right>
      <top style="thick"/>
      <bottom>
        <color indexed="63"/>
      </bottom>
    </border>
    <border>
      <left style="thin">
        <color indexed="9"/>
      </left>
      <right style="thin">
        <color indexed="9"/>
      </right>
      <top style="thick"/>
      <bottom>
        <color indexed="63"/>
      </bottom>
    </border>
    <border>
      <left style="thick">
        <color indexed="9"/>
      </left>
      <right style="thin">
        <color indexed="9"/>
      </right>
      <top>
        <color indexed="63"/>
      </top>
      <bottom>
        <color indexed="63"/>
      </bottom>
    </border>
    <border>
      <left style="thick"/>
      <right style="thin">
        <color indexed="12"/>
      </right>
      <top style="thick">
        <color indexed="12"/>
      </top>
      <bottom style="thin">
        <color indexed="12"/>
      </bottom>
    </border>
    <border>
      <left style="thin">
        <color indexed="12"/>
      </left>
      <right style="thin">
        <color indexed="12"/>
      </right>
      <top style="thick">
        <color indexed="12"/>
      </top>
      <bottom style="thin">
        <color indexed="12"/>
      </bottom>
    </border>
    <border>
      <left style="thick"/>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style="thick">
        <color indexed="12"/>
      </right>
      <top style="thin">
        <color indexed="12"/>
      </top>
      <bottom style="thin">
        <color indexed="12"/>
      </bottom>
    </border>
    <border>
      <left style="thick"/>
      <right style="thin">
        <color indexed="12"/>
      </right>
      <top style="thin">
        <color indexed="12"/>
      </top>
      <bottom style="thick">
        <color indexed="12"/>
      </bottom>
    </border>
    <border>
      <left style="thin">
        <color indexed="12"/>
      </left>
      <right style="thin">
        <color indexed="12"/>
      </right>
      <top style="thin">
        <color indexed="12"/>
      </top>
      <bottom style="thick">
        <color indexed="12"/>
      </bottom>
    </border>
    <border>
      <left style="thin">
        <color indexed="12"/>
      </left>
      <right style="thick">
        <color indexed="12"/>
      </right>
      <top style="thin">
        <color indexed="12"/>
      </top>
      <bottom style="thick">
        <color indexed="12"/>
      </bottom>
    </border>
    <border>
      <left style="thin">
        <color indexed="12"/>
      </left>
      <right style="thick">
        <color indexed="12"/>
      </right>
      <top style="thick">
        <color indexed="12"/>
      </top>
      <bottom style="thin">
        <color indexed="12"/>
      </bottom>
    </border>
    <border>
      <left style="thick">
        <color indexed="52"/>
      </left>
      <right style="thin">
        <color indexed="52"/>
      </right>
      <top style="thick">
        <color indexed="52"/>
      </top>
      <bottom style="thin">
        <color indexed="52"/>
      </bottom>
    </border>
    <border>
      <left style="thin">
        <color indexed="52"/>
      </left>
      <right style="thin">
        <color indexed="52"/>
      </right>
      <top style="thick">
        <color indexed="52"/>
      </top>
      <bottom style="thin">
        <color indexed="52"/>
      </bottom>
    </border>
    <border>
      <left style="thin">
        <color indexed="52"/>
      </left>
      <right style="thick">
        <color indexed="52"/>
      </right>
      <top style="thick">
        <color indexed="52"/>
      </top>
      <bottom style="thin">
        <color indexed="52"/>
      </bottom>
    </border>
    <border>
      <left style="thick">
        <color indexed="52"/>
      </left>
      <right style="thin">
        <color indexed="52"/>
      </right>
      <top style="thin">
        <color indexed="52"/>
      </top>
      <bottom style="thin">
        <color indexed="52"/>
      </bottom>
    </border>
    <border>
      <left style="thin">
        <color indexed="52"/>
      </left>
      <right style="thin">
        <color indexed="52"/>
      </right>
      <top style="thin">
        <color indexed="52"/>
      </top>
      <bottom style="thin">
        <color indexed="52"/>
      </bottom>
    </border>
    <border>
      <left style="thin">
        <color indexed="52"/>
      </left>
      <right style="thick">
        <color indexed="52"/>
      </right>
      <top style="thin">
        <color indexed="52"/>
      </top>
      <bottom style="thin">
        <color indexed="52"/>
      </bottom>
    </border>
    <border>
      <left style="thick">
        <color indexed="52"/>
      </left>
      <right style="thin">
        <color indexed="52"/>
      </right>
      <top style="thin">
        <color indexed="52"/>
      </top>
      <bottom style="thick">
        <color indexed="52"/>
      </bottom>
    </border>
    <border>
      <left style="thin">
        <color indexed="52"/>
      </left>
      <right style="thin">
        <color indexed="52"/>
      </right>
      <top style="thin">
        <color indexed="52"/>
      </top>
      <bottom style="thick">
        <color indexed="52"/>
      </bottom>
    </border>
    <border>
      <left style="thin">
        <color indexed="52"/>
      </left>
      <right style="thick">
        <color indexed="52"/>
      </right>
      <top style="thin">
        <color indexed="52"/>
      </top>
      <bottom style="thick">
        <color indexed="52"/>
      </bottom>
    </border>
    <border>
      <left style="thick">
        <color indexed="52"/>
      </left>
      <right style="thin">
        <color indexed="52"/>
      </right>
      <top style="thick">
        <color indexed="52"/>
      </top>
      <bottom style="thick">
        <color indexed="52"/>
      </bottom>
    </border>
    <border>
      <left style="thin">
        <color indexed="52"/>
      </left>
      <right style="thin">
        <color indexed="52"/>
      </right>
      <top style="thick">
        <color indexed="52"/>
      </top>
      <bottom style="thick">
        <color indexed="52"/>
      </bottom>
    </border>
    <border>
      <left style="thin">
        <color indexed="52"/>
      </left>
      <right>
        <color indexed="63"/>
      </right>
      <top style="thick">
        <color indexed="52"/>
      </top>
      <bottom style="thick">
        <color indexed="52"/>
      </bottom>
    </border>
    <border>
      <left style="thick">
        <color indexed="52"/>
      </left>
      <right style="thick">
        <color indexed="52"/>
      </right>
      <top style="thin">
        <color indexed="52"/>
      </top>
      <bottom style="thick">
        <color indexed="52"/>
      </bottom>
    </border>
    <border>
      <left style="thick">
        <color indexed="52"/>
      </left>
      <right style="thick">
        <color indexed="52"/>
      </right>
      <top style="thick">
        <color indexed="52"/>
      </top>
      <bottom style="thin">
        <color indexed="52"/>
      </bottom>
    </border>
    <border>
      <left style="thick">
        <color indexed="52"/>
      </left>
      <right style="thick">
        <color indexed="52"/>
      </right>
      <top style="thin">
        <color indexed="52"/>
      </top>
      <bottom style="thin">
        <color indexed="52"/>
      </bottom>
    </border>
    <border>
      <left style="thick">
        <color indexed="52"/>
      </left>
      <right style="thick">
        <color indexed="52"/>
      </right>
      <top style="thick">
        <color indexed="52"/>
      </top>
      <bottom style="thick">
        <color indexed="52"/>
      </bottom>
    </border>
    <border>
      <left style="thin">
        <color indexed="9"/>
      </left>
      <right style="thin"/>
      <top style="thin"/>
      <bottom style="thin"/>
    </border>
    <border>
      <left style="hair"/>
      <right style="hair"/>
      <top style="hair"/>
      <bottom>
        <color indexed="63"/>
      </bottom>
    </border>
    <border>
      <left style="hair"/>
      <right style="thick">
        <color indexed="11"/>
      </right>
      <top style="hair"/>
      <bottom>
        <color indexed="63"/>
      </bottom>
    </border>
    <border>
      <left>
        <color indexed="63"/>
      </left>
      <right style="thin">
        <color indexed="9"/>
      </right>
      <top style="thin"/>
      <bottom style="thin"/>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style="thin">
        <color indexed="9"/>
      </left>
      <right style="thin">
        <color indexed="9"/>
      </right>
      <top style="thin">
        <color indexed="9"/>
      </top>
      <bottom style="thin">
        <color indexed="9"/>
      </bottom>
    </border>
    <border>
      <left>
        <color indexed="63"/>
      </left>
      <right>
        <color indexed="63"/>
      </right>
      <top style="thin">
        <color indexed="9"/>
      </top>
      <bottom>
        <color indexed="63"/>
      </bottom>
    </border>
    <border>
      <left style="thin"/>
      <right style="thick">
        <color indexed="11"/>
      </right>
      <top>
        <color indexed="63"/>
      </top>
      <bottom style="thin">
        <color indexed="9"/>
      </bottom>
    </border>
    <border>
      <left style="thick"/>
      <right>
        <color indexed="63"/>
      </right>
      <top style="thin"/>
      <bottom style="thin"/>
    </border>
    <border>
      <left style="thin">
        <color indexed="9"/>
      </left>
      <right style="thick"/>
      <top style="thin"/>
      <bottom style="thin"/>
    </border>
    <border>
      <left style="mediumDashDot">
        <color indexed="12"/>
      </left>
      <right>
        <color indexed="63"/>
      </right>
      <top>
        <color indexed="63"/>
      </top>
      <bottom>
        <color indexed="63"/>
      </bottom>
    </border>
    <border>
      <left>
        <color indexed="63"/>
      </left>
      <right style="mediumDashDot">
        <color indexed="12"/>
      </right>
      <top>
        <color indexed="63"/>
      </top>
      <bottom>
        <color indexed="63"/>
      </bottom>
    </border>
    <border>
      <left>
        <color indexed="63"/>
      </left>
      <right style="mediumDashDot">
        <color indexed="12"/>
      </right>
      <top>
        <color indexed="63"/>
      </top>
      <bottom style="mediumDashDot">
        <color indexed="12"/>
      </bottom>
    </border>
    <border>
      <left style="medium">
        <color indexed="48"/>
      </left>
      <right>
        <color indexed="63"/>
      </right>
      <top style="medium">
        <color indexed="48"/>
      </top>
      <bottom>
        <color indexed="63"/>
      </bottom>
    </border>
    <border>
      <left>
        <color indexed="63"/>
      </left>
      <right>
        <color indexed="63"/>
      </right>
      <top style="medium">
        <color indexed="48"/>
      </top>
      <bottom>
        <color indexed="63"/>
      </bottom>
    </border>
    <border>
      <left>
        <color indexed="63"/>
      </left>
      <right style="thin"/>
      <top style="thin"/>
      <bottom>
        <color indexed="63"/>
      </bottom>
    </border>
    <border>
      <left style="thick">
        <color indexed="24"/>
      </left>
      <right style="thick">
        <color indexed="24"/>
      </right>
      <top style="thick">
        <color indexed="24"/>
      </top>
      <bottom>
        <color indexed="63"/>
      </bottom>
    </border>
    <border>
      <left style="thick">
        <color indexed="24"/>
      </left>
      <right style="thick">
        <color indexed="24"/>
      </right>
      <top>
        <color indexed="63"/>
      </top>
      <bottom style="thick">
        <color indexed="24"/>
      </bottom>
    </border>
    <border>
      <left style="thick">
        <color indexed="49"/>
      </left>
      <right style="thick">
        <color indexed="49"/>
      </right>
      <top>
        <color indexed="63"/>
      </top>
      <bottom>
        <color indexed="63"/>
      </bottom>
    </border>
    <border>
      <left style="medium"/>
      <right>
        <color indexed="63"/>
      </right>
      <top style="medium"/>
      <bottom style="thick">
        <color indexed="50"/>
      </bottom>
    </border>
    <border>
      <left>
        <color indexed="63"/>
      </left>
      <right>
        <color indexed="63"/>
      </right>
      <top style="medium"/>
      <bottom style="thick">
        <color indexed="50"/>
      </bottom>
    </border>
    <border>
      <left>
        <color indexed="63"/>
      </left>
      <right style="medium"/>
      <top style="medium"/>
      <bottom style="thick">
        <color indexed="50"/>
      </bottom>
    </border>
    <border>
      <left style="thick">
        <color indexed="50"/>
      </left>
      <right>
        <color indexed="63"/>
      </right>
      <top style="thick">
        <color indexed="50"/>
      </top>
      <bottom style="thick">
        <color indexed="50"/>
      </bottom>
    </border>
    <border>
      <left>
        <color indexed="63"/>
      </left>
      <right>
        <color indexed="63"/>
      </right>
      <top style="thick">
        <color indexed="50"/>
      </top>
      <bottom style="thick">
        <color indexed="50"/>
      </bottom>
    </border>
    <border>
      <left>
        <color indexed="63"/>
      </left>
      <right style="thick">
        <color indexed="50"/>
      </right>
      <top style="thick">
        <color indexed="50"/>
      </top>
      <bottom style="thick">
        <color indexed="50"/>
      </bottom>
    </border>
    <border>
      <left style="medium"/>
      <right>
        <color indexed="63"/>
      </right>
      <top style="medium"/>
      <bottom style="thick"/>
    </border>
    <border>
      <left>
        <color indexed="63"/>
      </left>
      <right>
        <color indexed="63"/>
      </right>
      <top style="medium"/>
      <bottom style="thick"/>
    </border>
    <border>
      <left>
        <color indexed="63"/>
      </left>
      <right style="medium"/>
      <top style="medium"/>
      <bottom style="thick"/>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19"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18"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967">
    <xf numFmtId="0" fontId="0" fillId="0" borderId="0" xfId="0" applyAlignment="1">
      <alignment/>
    </xf>
    <xf numFmtId="0" fontId="0" fillId="33" borderId="0" xfId="0" applyFill="1" applyBorder="1" applyAlignment="1">
      <alignment/>
    </xf>
    <xf numFmtId="0" fontId="0" fillId="33" borderId="0" xfId="0" applyFill="1" applyAlignment="1">
      <alignment/>
    </xf>
    <xf numFmtId="0" fontId="1" fillId="0" borderId="0" xfId="0" applyFont="1" applyAlignment="1">
      <alignment/>
    </xf>
    <xf numFmtId="0" fontId="1" fillId="33" borderId="0" xfId="0" applyFont="1" applyFill="1" applyAlignment="1">
      <alignment/>
    </xf>
    <xf numFmtId="0" fontId="0" fillId="33" borderId="0" xfId="0" applyFill="1" applyBorder="1" applyAlignment="1">
      <alignment vertical="top" wrapText="1"/>
    </xf>
    <xf numFmtId="0" fontId="1" fillId="33" borderId="0" xfId="0" applyFont="1" applyFill="1" applyBorder="1" applyAlignment="1">
      <alignment/>
    </xf>
    <xf numFmtId="0" fontId="0" fillId="33" borderId="0" xfId="0" applyFont="1" applyFill="1" applyAlignment="1">
      <alignment/>
    </xf>
    <xf numFmtId="0" fontId="0" fillId="33" borderId="0" xfId="0" applyFont="1" applyFill="1" applyBorder="1" applyAlignment="1">
      <alignment/>
    </xf>
    <xf numFmtId="0" fontId="15" fillId="33" borderId="0" xfId="0" applyFont="1" applyFill="1" applyBorder="1" applyAlignment="1">
      <alignment/>
    </xf>
    <xf numFmtId="0" fontId="0" fillId="33" borderId="0" xfId="0" applyFont="1" applyFill="1" applyAlignment="1" applyProtection="1">
      <alignment/>
      <protection/>
    </xf>
    <xf numFmtId="0" fontId="0" fillId="33" borderId="0" xfId="0" applyFont="1" applyFill="1" applyBorder="1" applyAlignment="1" applyProtection="1">
      <alignment/>
      <protection/>
    </xf>
    <xf numFmtId="0" fontId="8" fillId="33" borderId="0" xfId="0" applyFont="1" applyFill="1" applyBorder="1" applyAlignment="1">
      <alignment/>
    </xf>
    <xf numFmtId="0" fontId="4" fillId="33" borderId="0" xfId="0" applyFont="1" applyFill="1" applyBorder="1" applyAlignment="1" applyProtection="1">
      <alignment/>
      <protection/>
    </xf>
    <xf numFmtId="0" fontId="14" fillId="33" borderId="0" xfId="0" applyFont="1" applyFill="1" applyAlignment="1" applyProtection="1">
      <alignment/>
      <protection/>
    </xf>
    <xf numFmtId="0" fontId="22" fillId="0" borderId="0" xfId="0" applyFont="1" applyAlignment="1">
      <alignment/>
    </xf>
    <xf numFmtId="0" fontId="22" fillId="33" borderId="0" xfId="0" applyFont="1" applyFill="1" applyAlignment="1">
      <alignment/>
    </xf>
    <xf numFmtId="0" fontId="0" fillId="33" borderId="0" xfId="0" applyFill="1" applyAlignment="1">
      <alignment horizontal="right"/>
    </xf>
    <xf numFmtId="0" fontId="22" fillId="33" borderId="0" xfId="0" applyFont="1" applyFill="1" applyAlignment="1">
      <alignment horizontal="right"/>
    </xf>
    <xf numFmtId="0" fontId="0" fillId="33" borderId="0" xfId="0" applyFill="1" applyBorder="1" applyAlignment="1">
      <alignment vertical="top"/>
    </xf>
    <xf numFmtId="0" fontId="4" fillId="33" borderId="0" xfId="0" applyFont="1" applyFill="1" applyAlignment="1">
      <alignment/>
    </xf>
    <xf numFmtId="0" fontId="4" fillId="33" borderId="0" xfId="0" applyFont="1" applyFill="1" applyBorder="1" applyAlignment="1">
      <alignment/>
    </xf>
    <xf numFmtId="0" fontId="4" fillId="0" borderId="0" xfId="0" applyFont="1" applyAlignment="1">
      <alignment/>
    </xf>
    <xf numFmtId="0" fontId="22" fillId="33" borderId="0" xfId="0" applyFont="1" applyFill="1" applyBorder="1" applyAlignment="1">
      <alignment/>
    </xf>
    <xf numFmtId="0" fontId="0" fillId="33" borderId="0" xfId="0" applyFont="1" applyFill="1" applyBorder="1" applyAlignment="1">
      <alignment vertical="top" wrapText="1"/>
    </xf>
    <xf numFmtId="0" fontId="4" fillId="33" borderId="0" xfId="0" applyFont="1" applyFill="1" applyBorder="1" applyAlignment="1">
      <alignment vertical="center"/>
    </xf>
    <xf numFmtId="0" fontId="4" fillId="33" borderId="0" xfId="0" applyFont="1" applyFill="1" applyAlignment="1">
      <alignment vertical="center"/>
    </xf>
    <xf numFmtId="0" fontId="4" fillId="0" borderId="0" xfId="0" applyFont="1" applyAlignment="1">
      <alignment vertical="center"/>
    </xf>
    <xf numFmtId="0" fontId="3" fillId="33" borderId="0" xfId="0" applyFont="1" applyFill="1" applyBorder="1" applyAlignment="1">
      <alignment horizontal="left" vertical="center"/>
    </xf>
    <xf numFmtId="0" fontId="0" fillId="33" borderId="0" xfId="0" applyFont="1" applyFill="1" applyBorder="1" applyAlignment="1">
      <alignment horizontal="left" vertical="center" wrapText="1"/>
    </xf>
    <xf numFmtId="0" fontId="0" fillId="0" borderId="0" xfId="0" applyBorder="1" applyAlignment="1">
      <alignment vertical="top" wrapText="1"/>
    </xf>
    <xf numFmtId="0" fontId="30" fillId="33" borderId="0" xfId="0" applyFont="1" applyFill="1" applyAlignment="1">
      <alignment/>
    </xf>
    <xf numFmtId="0" fontId="0" fillId="33" borderId="0" xfId="0" applyFill="1" applyBorder="1" applyAlignment="1">
      <alignment vertical="center"/>
    </xf>
    <xf numFmtId="0" fontId="4" fillId="33" borderId="10" xfId="0" applyFont="1" applyFill="1" applyBorder="1" applyAlignment="1">
      <alignment vertical="center"/>
    </xf>
    <xf numFmtId="0" fontId="4" fillId="33" borderId="11" xfId="0" applyFont="1" applyFill="1" applyBorder="1" applyAlignment="1">
      <alignment vertical="center" wrapText="1"/>
    </xf>
    <xf numFmtId="0" fontId="4" fillId="33" borderId="12" xfId="0" applyFont="1" applyFill="1" applyBorder="1" applyAlignment="1">
      <alignment vertical="center" wrapText="1"/>
    </xf>
    <xf numFmtId="0" fontId="4" fillId="33" borderId="13" xfId="0" applyFont="1"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4" xfId="0" applyFill="1" applyBorder="1" applyAlignment="1">
      <alignment vertical="top" wrapText="1"/>
    </xf>
    <xf numFmtId="0" fontId="1" fillId="33" borderId="13" xfId="0" applyFont="1" applyFill="1" applyBorder="1" applyAlignment="1">
      <alignment/>
    </xf>
    <xf numFmtId="0" fontId="1" fillId="33" borderId="14" xfId="0" applyFont="1" applyFill="1" applyBorder="1" applyAlignment="1">
      <alignment/>
    </xf>
    <xf numFmtId="0" fontId="4" fillId="33" borderId="0" xfId="0" applyFont="1" applyFill="1" applyBorder="1" applyAlignment="1">
      <alignment vertical="center" wrapText="1"/>
    </xf>
    <xf numFmtId="0" fontId="4" fillId="33" borderId="10" xfId="0" applyFont="1" applyFill="1" applyBorder="1" applyAlignment="1">
      <alignment vertical="center" wrapText="1"/>
    </xf>
    <xf numFmtId="0" fontId="4" fillId="33" borderId="13" xfId="0" applyFont="1" applyFill="1" applyBorder="1" applyAlignment="1">
      <alignment vertical="top" wrapText="1"/>
    </xf>
    <xf numFmtId="0" fontId="4" fillId="33" borderId="14" xfId="0" applyFont="1" applyFill="1" applyBorder="1" applyAlignment="1">
      <alignment vertical="top" wrapText="1"/>
    </xf>
    <xf numFmtId="0" fontId="0" fillId="33" borderId="13" xfId="0" applyFill="1" applyBorder="1" applyAlignment="1">
      <alignment vertical="top" wrapText="1"/>
    </xf>
    <xf numFmtId="0" fontId="0" fillId="33" borderId="13" xfId="0" applyFont="1" applyFill="1" applyBorder="1" applyAlignment="1">
      <alignment/>
    </xf>
    <xf numFmtId="0" fontId="0" fillId="33" borderId="0" xfId="0" applyFont="1" applyFill="1" applyBorder="1" applyAlignment="1" applyProtection="1">
      <alignment vertical="top" wrapText="1"/>
      <protection/>
    </xf>
    <xf numFmtId="0" fontId="0" fillId="33" borderId="0" xfId="0" applyFill="1" applyBorder="1" applyAlignment="1">
      <alignment/>
    </xf>
    <xf numFmtId="0" fontId="14" fillId="33" borderId="0" xfId="0" applyFont="1" applyFill="1" applyBorder="1" applyAlignment="1" applyProtection="1">
      <alignment vertical="top"/>
      <protection/>
    </xf>
    <xf numFmtId="0" fontId="10" fillId="34" borderId="17" xfId="0" applyFont="1" applyFill="1" applyBorder="1" applyAlignment="1" applyProtection="1">
      <alignment vertical="top"/>
      <protection/>
    </xf>
    <xf numFmtId="9" fontId="24" fillId="34" borderId="18" xfId="0" applyNumberFormat="1" applyFont="1" applyFill="1" applyBorder="1" applyAlignment="1" applyProtection="1">
      <alignment vertical="center"/>
      <protection/>
    </xf>
    <xf numFmtId="9" fontId="24" fillId="33" borderId="0" xfId="0" applyNumberFormat="1" applyFont="1" applyFill="1" applyBorder="1" applyAlignment="1" applyProtection="1">
      <alignment/>
      <protection/>
    </xf>
    <xf numFmtId="49" fontId="0" fillId="33" borderId="0" xfId="0" applyNumberFormat="1" applyFill="1" applyAlignment="1">
      <alignment/>
    </xf>
    <xf numFmtId="0" fontId="36" fillId="33" borderId="0" xfId="0" applyFont="1" applyFill="1" applyAlignment="1">
      <alignment/>
    </xf>
    <xf numFmtId="49" fontId="22" fillId="33" borderId="0" xfId="0" applyNumberFormat="1" applyFont="1" applyFill="1" applyAlignment="1">
      <alignment/>
    </xf>
    <xf numFmtId="49" fontId="4" fillId="33" borderId="11" xfId="0" applyNumberFormat="1" applyFont="1" applyFill="1" applyBorder="1" applyAlignment="1">
      <alignment vertical="center" wrapText="1"/>
    </xf>
    <xf numFmtId="49" fontId="0" fillId="33" borderId="0" xfId="0" applyNumberFormat="1" applyFill="1" applyBorder="1" applyAlignment="1">
      <alignment horizontal="right"/>
    </xf>
    <xf numFmtId="0" fontId="5" fillId="33" borderId="14" xfId="0" applyFont="1" applyFill="1" applyBorder="1" applyAlignment="1">
      <alignment vertical="top"/>
    </xf>
    <xf numFmtId="49" fontId="5" fillId="33" borderId="0" xfId="0" applyNumberFormat="1" applyFont="1" applyFill="1" applyBorder="1" applyAlignment="1">
      <alignment horizontal="right" vertical="top" wrapText="1"/>
    </xf>
    <xf numFmtId="0" fontId="24" fillId="33" borderId="0" xfId="0" applyFont="1" applyFill="1" applyBorder="1" applyAlignment="1" applyProtection="1">
      <alignment/>
      <protection/>
    </xf>
    <xf numFmtId="168" fontId="24" fillId="35" borderId="0" xfId="0" applyNumberFormat="1" applyFont="1" applyFill="1" applyBorder="1" applyAlignment="1" applyProtection="1">
      <alignment/>
      <protection/>
    </xf>
    <xf numFmtId="0" fontId="38" fillId="33" borderId="0" xfId="0" applyFont="1" applyFill="1" applyAlignment="1">
      <alignment horizontal="left" indent="15"/>
    </xf>
    <xf numFmtId="0" fontId="13" fillId="33" borderId="11" xfId="0" applyFont="1" applyFill="1" applyBorder="1" applyAlignment="1">
      <alignment vertical="center"/>
    </xf>
    <xf numFmtId="0" fontId="6" fillId="33" borderId="0" xfId="0" applyFont="1" applyFill="1" applyBorder="1" applyAlignment="1" applyProtection="1">
      <alignment horizontal="left" vertical="center"/>
      <protection/>
    </xf>
    <xf numFmtId="0" fontId="32" fillId="33" borderId="0" xfId="0" applyFont="1" applyFill="1" applyAlignment="1">
      <alignment horizontal="left" indent="15"/>
    </xf>
    <xf numFmtId="0" fontId="22" fillId="33" borderId="0" xfId="0" applyFont="1" applyFill="1" applyAlignment="1">
      <alignment horizontal="left"/>
    </xf>
    <xf numFmtId="0" fontId="0" fillId="33" borderId="19" xfId="0" applyFill="1" applyBorder="1" applyAlignment="1">
      <alignment/>
    </xf>
    <xf numFmtId="49" fontId="0" fillId="33" borderId="0" xfId="0" applyNumberFormat="1" applyFill="1" applyBorder="1" applyAlignment="1">
      <alignment horizontal="right" vertical="top"/>
    </xf>
    <xf numFmtId="0" fontId="3" fillId="33" borderId="19" xfId="0" applyFont="1" applyFill="1" applyBorder="1" applyAlignment="1">
      <alignment horizontal="left" vertical="center"/>
    </xf>
    <xf numFmtId="49" fontId="0" fillId="33" borderId="19" xfId="0" applyNumberFormat="1" applyFill="1" applyBorder="1" applyAlignment="1">
      <alignment horizontal="right" vertical="top"/>
    </xf>
    <xf numFmtId="0" fontId="0" fillId="33" borderId="19" xfId="0" applyFill="1" applyBorder="1" applyAlignment="1">
      <alignment vertical="top"/>
    </xf>
    <xf numFmtId="0" fontId="11" fillId="0" borderId="20" xfId="0"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wrapText="1"/>
      <protection/>
    </xf>
    <xf numFmtId="0" fontId="0" fillId="33" borderId="0" xfId="0" applyFill="1" applyAlignment="1" applyProtection="1">
      <alignment/>
      <protection/>
    </xf>
    <xf numFmtId="0" fontId="17" fillId="33" borderId="0" xfId="0" applyFont="1" applyFill="1" applyAlignment="1" applyProtection="1">
      <alignment wrapText="1"/>
      <protection/>
    </xf>
    <xf numFmtId="0" fontId="9" fillId="33" borderId="0" xfId="0" applyFont="1" applyFill="1" applyAlignment="1" applyProtection="1">
      <alignment/>
      <protection/>
    </xf>
    <xf numFmtId="0" fontId="37" fillId="33" borderId="0" xfId="0" applyFont="1" applyFill="1" applyAlignment="1" applyProtection="1">
      <alignment horizontal="left" vertical="top"/>
      <protection/>
    </xf>
    <xf numFmtId="3" fontId="35" fillId="33" borderId="0" xfId="0" applyNumberFormat="1" applyFont="1" applyFill="1" applyAlignment="1" applyProtection="1">
      <alignment horizontal="right" vertical="top"/>
      <protection/>
    </xf>
    <xf numFmtId="0" fontId="22" fillId="33" borderId="0" xfId="0" applyFont="1" applyFill="1" applyAlignment="1" applyProtection="1">
      <alignment vertical="top"/>
      <protection/>
    </xf>
    <xf numFmtId="0" fontId="32" fillId="33" borderId="0" xfId="0" applyFont="1" applyFill="1" applyAlignment="1" applyProtection="1">
      <alignment horizontal="left" vertical="top"/>
      <protection/>
    </xf>
    <xf numFmtId="0" fontId="9" fillId="33" borderId="0" xfId="0" applyFont="1" applyFill="1" applyAlignment="1" applyProtection="1">
      <alignment vertical="top"/>
      <protection/>
    </xf>
    <xf numFmtId="0" fontId="32" fillId="33" borderId="0" xfId="0" applyFont="1" applyFill="1" applyBorder="1" applyAlignment="1" applyProtection="1">
      <alignment vertical="top"/>
      <protection/>
    </xf>
    <xf numFmtId="0" fontId="22" fillId="33" borderId="0" xfId="0" applyFont="1" applyFill="1" applyBorder="1" applyAlignment="1" applyProtection="1">
      <alignment vertical="top"/>
      <protection/>
    </xf>
    <xf numFmtId="0" fontId="28" fillId="33" borderId="0" xfId="0" applyFont="1" applyFill="1" applyBorder="1" applyAlignment="1" applyProtection="1">
      <alignment horizontal="right" vertical="top" wrapText="1"/>
      <protection/>
    </xf>
    <xf numFmtId="0" fontId="32" fillId="33" borderId="0" xfId="0" applyFont="1" applyFill="1" applyBorder="1" applyAlignment="1" applyProtection="1">
      <alignment horizontal="left" vertical="top"/>
      <protection/>
    </xf>
    <xf numFmtId="0" fontId="31" fillId="33" borderId="0" xfId="0" applyFont="1" applyFill="1" applyAlignment="1" applyProtection="1">
      <alignment vertical="top"/>
      <protection/>
    </xf>
    <xf numFmtId="0" fontId="28" fillId="33" borderId="0" xfId="0" applyFont="1" applyFill="1" applyBorder="1" applyAlignment="1" applyProtection="1">
      <alignment vertical="top"/>
      <protection/>
    </xf>
    <xf numFmtId="0" fontId="28" fillId="33" borderId="0" xfId="0" applyFont="1" applyFill="1" applyAlignment="1" applyProtection="1">
      <alignment vertical="top"/>
      <protection/>
    </xf>
    <xf numFmtId="0" fontId="7" fillId="33" borderId="0" xfId="0" applyFont="1" applyFill="1" applyBorder="1" applyAlignment="1" applyProtection="1">
      <alignment horizontal="left" vertical="center"/>
      <protection/>
    </xf>
    <xf numFmtId="0" fontId="32" fillId="33" borderId="0" xfId="0" applyFont="1" applyFill="1" applyBorder="1" applyAlignment="1" applyProtection="1">
      <alignment horizontal="left" vertical="center"/>
      <protection/>
    </xf>
    <xf numFmtId="0" fontId="30" fillId="33" borderId="0" xfId="0" applyFont="1" applyFill="1" applyBorder="1" applyAlignment="1" applyProtection="1">
      <alignment/>
      <protection/>
    </xf>
    <xf numFmtId="0" fontId="39" fillId="33" borderId="0" xfId="0" applyFont="1" applyFill="1" applyBorder="1" applyAlignment="1" applyProtection="1">
      <alignment/>
      <protection/>
    </xf>
    <xf numFmtId="0" fontId="15" fillId="0" borderId="0" xfId="0" applyFont="1" applyBorder="1" applyAlignment="1" applyProtection="1">
      <alignment/>
      <protection/>
    </xf>
    <xf numFmtId="0" fontId="26" fillId="33" borderId="0" xfId="0" applyFont="1" applyFill="1" applyBorder="1" applyAlignment="1" applyProtection="1">
      <alignment wrapText="1"/>
      <protection/>
    </xf>
    <xf numFmtId="0" fontId="14" fillId="33" borderId="21" xfId="0" applyFont="1" applyFill="1" applyBorder="1" applyAlignment="1" applyProtection="1">
      <alignment horizontal="center" vertical="center" wrapText="1"/>
      <protection/>
    </xf>
    <xf numFmtId="0" fontId="1" fillId="33" borderId="0" xfId="0" applyFont="1" applyFill="1" applyBorder="1" applyAlignment="1" applyProtection="1">
      <alignment horizontal="center" vertical="top" wrapText="1"/>
      <protection/>
    </xf>
    <xf numFmtId="0" fontId="10" fillId="33" borderId="22" xfId="0" applyFont="1" applyFill="1" applyBorder="1" applyAlignment="1" applyProtection="1">
      <alignment horizontal="left"/>
      <protection/>
    </xf>
    <xf numFmtId="0" fontId="10" fillId="33" borderId="0" xfId="0" applyFont="1" applyFill="1" applyBorder="1" applyAlignment="1" applyProtection="1">
      <alignment horizontal="left"/>
      <protection/>
    </xf>
    <xf numFmtId="3" fontId="11" fillId="33" borderId="0" xfId="0" applyNumberFormat="1" applyFont="1" applyFill="1" applyBorder="1" applyAlignment="1" applyProtection="1">
      <alignment horizontal="right" vertical="center" wrapText="1"/>
      <protection/>
    </xf>
    <xf numFmtId="0" fontId="1" fillId="33" borderId="23" xfId="0" applyFont="1" applyFill="1" applyBorder="1" applyAlignment="1" applyProtection="1">
      <alignment/>
      <protection/>
    </xf>
    <xf numFmtId="0" fontId="10" fillId="34" borderId="24" xfId="0" applyFont="1" applyFill="1" applyBorder="1" applyAlignment="1" applyProtection="1">
      <alignment horizontal="right" wrapText="1"/>
      <protection/>
    </xf>
    <xf numFmtId="9" fontId="8" fillId="36" borderId="21" xfId="0" applyNumberFormat="1" applyFont="1" applyFill="1" applyBorder="1" applyAlignment="1" applyProtection="1">
      <alignment wrapText="1"/>
      <protection/>
    </xf>
    <xf numFmtId="0" fontId="1" fillId="33" borderId="0" xfId="0" applyFont="1" applyFill="1" applyBorder="1" applyAlignment="1" applyProtection="1">
      <alignment vertical="top"/>
      <protection/>
    </xf>
    <xf numFmtId="6" fontId="21" fillId="33" borderId="0" xfId="0" applyNumberFormat="1" applyFont="1" applyFill="1" applyBorder="1" applyAlignment="1" applyProtection="1">
      <alignment vertical="top"/>
      <protection/>
    </xf>
    <xf numFmtId="0" fontId="10" fillId="33" borderId="25" xfId="0" applyFont="1" applyFill="1" applyBorder="1" applyAlignment="1" applyProtection="1">
      <alignment horizontal="right" wrapText="1"/>
      <protection/>
    </xf>
    <xf numFmtId="0" fontId="10" fillId="33" borderId="26" xfId="0" applyFont="1" applyFill="1" applyBorder="1" applyAlignment="1" applyProtection="1">
      <alignment horizontal="left"/>
      <protection/>
    </xf>
    <xf numFmtId="0" fontId="1" fillId="33" borderId="0" xfId="0" applyFont="1" applyFill="1" applyBorder="1" applyAlignment="1" applyProtection="1">
      <alignment/>
      <protection/>
    </xf>
    <xf numFmtId="0" fontId="10" fillId="34" borderId="27" xfId="0" applyFont="1" applyFill="1" applyBorder="1" applyAlignment="1" applyProtection="1">
      <alignment horizontal="right" wrapText="1"/>
      <protection/>
    </xf>
    <xf numFmtId="9" fontId="4" fillId="36" borderId="21" xfId="0" applyNumberFormat="1" applyFont="1" applyFill="1" applyBorder="1" applyAlignment="1" applyProtection="1">
      <alignment wrapText="1"/>
      <protection/>
    </xf>
    <xf numFmtId="0" fontId="1" fillId="33" borderId="0" xfId="0" applyFont="1" applyFill="1" applyAlignment="1" applyProtection="1">
      <alignment/>
      <protection/>
    </xf>
    <xf numFmtId="0" fontId="14" fillId="33" borderId="0" xfId="0" applyFont="1" applyFill="1" applyAlignment="1" applyProtection="1">
      <alignment horizontal="right"/>
      <protection/>
    </xf>
    <xf numFmtId="38" fontId="21" fillId="33" borderId="0" xfId="0" applyNumberFormat="1" applyFont="1" applyFill="1" applyAlignment="1" applyProtection="1">
      <alignment vertical="top" wrapText="1"/>
      <protection/>
    </xf>
    <xf numFmtId="9" fontId="8" fillId="36" borderId="28" xfId="0" applyNumberFormat="1" applyFont="1" applyFill="1" applyBorder="1" applyAlignment="1" applyProtection="1">
      <alignment wrapText="1"/>
      <protection/>
    </xf>
    <xf numFmtId="0" fontId="0" fillId="0" borderId="20" xfId="0" applyFont="1" applyBorder="1" applyAlignment="1" applyProtection="1">
      <alignment vertical="center"/>
      <protection/>
    </xf>
    <xf numFmtId="0" fontId="0" fillId="33" borderId="18" xfId="0" applyFill="1" applyBorder="1" applyAlignment="1" applyProtection="1">
      <alignment vertical="center" wrapText="1"/>
      <protection/>
    </xf>
    <xf numFmtId="0" fontId="0" fillId="33" borderId="29" xfId="0" applyFill="1" applyBorder="1" applyAlignment="1" applyProtection="1">
      <alignment vertical="center" wrapText="1"/>
      <protection/>
    </xf>
    <xf numFmtId="0" fontId="0" fillId="33" borderId="0" xfId="0" applyFill="1" applyBorder="1" applyAlignment="1" applyProtection="1">
      <alignment vertical="center" wrapText="1"/>
      <protection/>
    </xf>
    <xf numFmtId="0" fontId="0" fillId="33" borderId="0" xfId="0" applyFill="1" applyAlignment="1" applyProtection="1">
      <alignment vertical="center" wrapText="1"/>
      <protection/>
    </xf>
    <xf numFmtId="0" fontId="0" fillId="33" borderId="0" xfId="0" applyFont="1" applyFill="1" applyAlignment="1" applyProtection="1">
      <alignment wrapText="1"/>
      <protection/>
    </xf>
    <xf numFmtId="0" fontId="0" fillId="33" borderId="0" xfId="0" applyFont="1" applyFill="1" applyBorder="1" applyAlignment="1" applyProtection="1">
      <alignment wrapText="1"/>
      <protection/>
    </xf>
    <xf numFmtId="5" fontId="0" fillId="33" borderId="0" xfId="0" applyNumberFormat="1" applyFont="1" applyFill="1" applyBorder="1" applyAlignment="1" applyProtection="1">
      <alignment wrapText="1"/>
      <protection/>
    </xf>
    <xf numFmtId="5" fontId="0" fillId="33" borderId="0" xfId="0" applyNumberFormat="1" applyFont="1" applyFill="1" applyBorder="1" applyAlignment="1" applyProtection="1">
      <alignment horizontal="right" wrapText="1"/>
      <protection/>
    </xf>
    <xf numFmtId="0" fontId="0" fillId="33" borderId="0" xfId="0" applyFont="1" applyFill="1" applyAlignment="1" applyProtection="1">
      <alignment vertical="top" wrapText="1"/>
      <protection/>
    </xf>
    <xf numFmtId="0" fontId="25" fillId="33" borderId="0" xfId="0" applyFont="1" applyFill="1" applyAlignment="1" applyProtection="1">
      <alignment horizontal="left"/>
      <protection/>
    </xf>
    <xf numFmtId="0" fontId="22" fillId="33" borderId="0" xfId="0" applyFont="1" applyFill="1" applyAlignment="1" applyProtection="1">
      <alignment horizontal="left" vertical="top"/>
      <protection/>
    </xf>
    <xf numFmtId="0" fontId="9" fillId="33" borderId="0" xfId="0" applyFont="1" applyFill="1" applyBorder="1" applyAlignment="1" applyProtection="1">
      <alignment vertical="top"/>
      <protection/>
    </xf>
    <xf numFmtId="0" fontId="29" fillId="33" borderId="0" xfId="0" applyFont="1" applyFill="1" applyAlignment="1" applyProtection="1">
      <alignment vertical="top"/>
      <protection/>
    </xf>
    <xf numFmtId="0" fontId="15" fillId="33" borderId="0" xfId="0" applyFont="1" applyFill="1" applyBorder="1" applyAlignment="1" applyProtection="1">
      <alignment/>
      <protection/>
    </xf>
    <xf numFmtId="0" fontId="16" fillId="33" borderId="0" xfId="0" applyFont="1" applyFill="1" applyBorder="1" applyAlignment="1" applyProtection="1">
      <alignment/>
      <protection/>
    </xf>
    <xf numFmtId="0" fontId="15" fillId="33" borderId="0" xfId="0" applyFont="1" applyFill="1" applyAlignment="1" applyProtection="1">
      <alignment wrapText="1"/>
      <protection/>
    </xf>
    <xf numFmtId="0" fontId="15" fillId="33" borderId="30" xfId="0" applyFont="1" applyFill="1" applyBorder="1" applyAlignment="1" applyProtection="1">
      <alignment wrapText="1"/>
      <protection/>
    </xf>
    <xf numFmtId="0" fontId="15" fillId="33" borderId="0" xfId="0" applyFont="1" applyFill="1" applyBorder="1" applyAlignment="1" applyProtection="1">
      <alignment wrapText="1"/>
      <protection/>
    </xf>
    <xf numFmtId="0" fontId="13"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left" wrapText="1"/>
      <protection/>
    </xf>
    <xf numFmtId="170" fontId="0" fillId="33" borderId="20" xfId="0" applyNumberFormat="1" applyFont="1" applyFill="1" applyBorder="1" applyAlignment="1" applyProtection="1">
      <alignment horizontal="right" wrapText="1"/>
      <protection/>
    </xf>
    <xf numFmtId="170" fontId="0" fillId="33" borderId="0" xfId="0" applyNumberFormat="1" applyFont="1" applyFill="1" applyBorder="1" applyAlignment="1" applyProtection="1">
      <alignment horizontal="right" wrapText="1"/>
      <protection/>
    </xf>
    <xf numFmtId="10" fontId="0" fillId="33" borderId="31" xfId="0" applyNumberFormat="1" applyFont="1" applyFill="1" applyBorder="1" applyAlignment="1" applyProtection="1">
      <alignment horizontal="right" wrapText="1"/>
      <protection/>
    </xf>
    <xf numFmtId="6" fontId="0" fillId="33" borderId="0" xfId="0" applyNumberFormat="1" applyFont="1" applyFill="1" applyBorder="1" applyAlignment="1" applyProtection="1">
      <alignment horizontal="right" wrapText="1"/>
      <protection/>
    </xf>
    <xf numFmtId="10" fontId="0" fillId="33" borderId="32" xfId="0" applyNumberFormat="1" applyFont="1" applyFill="1" applyBorder="1" applyAlignment="1" applyProtection="1">
      <alignment horizontal="right" wrapText="1"/>
      <protection/>
    </xf>
    <xf numFmtId="0" fontId="4" fillId="33" borderId="0" xfId="0" applyFont="1" applyFill="1" applyBorder="1" applyAlignment="1" applyProtection="1">
      <alignment horizontal="left" indent="8"/>
      <protection/>
    </xf>
    <xf numFmtId="0" fontId="4" fillId="33" borderId="28" xfId="0" applyFont="1" applyFill="1" applyBorder="1" applyAlignment="1" applyProtection="1">
      <alignment horizontal="right"/>
      <protection/>
    </xf>
    <xf numFmtId="5" fontId="4" fillId="33" borderId="0" xfId="0" applyNumberFormat="1" applyFont="1" applyFill="1" applyBorder="1" applyAlignment="1" applyProtection="1">
      <alignment horizontal="right" wrapText="1"/>
      <protection/>
    </xf>
    <xf numFmtId="0" fontId="0" fillId="0" borderId="20" xfId="0" applyFont="1" applyBorder="1" applyAlignment="1" applyProtection="1">
      <alignment vertical="center" wrapText="1"/>
      <protection/>
    </xf>
    <xf numFmtId="0" fontId="0" fillId="0" borderId="0" xfId="0" applyFont="1" applyBorder="1" applyAlignment="1" applyProtection="1">
      <alignment vertical="center" wrapText="1"/>
      <protection/>
    </xf>
    <xf numFmtId="6" fontId="0" fillId="33" borderId="0" xfId="0" applyNumberFormat="1" applyFill="1" applyAlignment="1" applyProtection="1">
      <alignment/>
      <protection/>
    </xf>
    <xf numFmtId="0" fontId="31" fillId="33" borderId="0" xfId="0" applyFont="1" applyFill="1" applyAlignment="1" applyProtection="1">
      <alignment horizontal="left" vertical="top"/>
      <protection/>
    </xf>
    <xf numFmtId="0" fontId="12" fillId="33" borderId="0" xfId="0" applyFont="1" applyFill="1" applyBorder="1" applyAlignment="1" applyProtection="1">
      <alignment/>
      <protection/>
    </xf>
    <xf numFmtId="0" fontId="1" fillId="0" borderId="0" xfId="0" applyFont="1" applyAlignment="1" applyProtection="1">
      <alignment/>
      <protection/>
    </xf>
    <xf numFmtId="3" fontId="3" fillId="33" borderId="0" xfId="0" applyNumberFormat="1" applyFont="1" applyFill="1" applyBorder="1" applyAlignment="1" applyProtection="1">
      <alignment horizontal="center" textRotation="90" wrapText="1"/>
      <protection/>
    </xf>
    <xf numFmtId="3" fontId="3" fillId="33" borderId="0" xfId="0" applyNumberFormat="1" applyFont="1" applyFill="1" applyBorder="1" applyAlignment="1" applyProtection="1">
      <alignment horizontal="center" textRotation="90"/>
      <protection/>
    </xf>
    <xf numFmtId="0" fontId="8" fillId="33" borderId="0" xfId="0" applyFont="1" applyFill="1" applyAlignment="1" applyProtection="1">
      <alignment/>
      <protection/>
    </xf>
    <xf numFmtId="0" fontId="31" fillId="34" borderId="0" xfId="0" applyFont="1" applyFill="1" applyBorder="1" applyAlignment="1" applyProtection="1">
      <alignment vertical="top"/>
      <protection/>
    </xf>
    <xf numFmtId="0" fontId="1" fillId="33" borderId="0" xfId="0" applyFont="1" applyFill="1" applyAlignment="1" applyProtection="1">
      <alignment horizontal="left"/>
      <protection/>
    </xf>
    <xf numFmtId="0" fontId="0" fillId="33" borderId="0" xfId="0" applyFont="1" applyFill="1" applyAlignment="1" applyProtection="1">
      <alignment horizontal="center" wrapText="1"/>
      <protection/>
    </xf>
    <xf numFmtId="0" fontId="0" fillId="0" borderId="0" xfId="0" applyFont="1" applyAlignment="1" applyProtection="1">
      <alignment/>
      <protection/>
    </xf>
    <xf numFmtId="0" fontId="9"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left" vertical="top"/>
      <protection/>
    </xf>
    <xf numFmtId="0" fontId="43" fillId="33" borderId="0" xfId="0" applyFont="1" applyFill="1" applyBorder="1" applyAlignment="1" applyProtection="1">
      <alignment vertical="top"/>
      <protection/>
    </xf>
    <xf numFmtId="0" fontId="9" fillId="33" borderId="0" xfId="0" applyFont="1" applyFill="1" applyBorder="1" applyAlignment="1" applyProtection="1">
      <alignment horizontal="center" vertical="top" wrapText="1"/>
      <protection/>
    </xf>
    <xf numFmtId="0" fontId="4" fillId="33" borderId="0" xfId="0" applyFont="1" applyFill="1" applyBorder="1" applyAlignment="1" applyProtection="1">
      <alignment vertical="center"/>
      <protection/>
    </xf>
    <xf numFmtId="0" fontId="4" fillId="33" borderId="0" xfId="0" applyFont="1" applyFill="1" applyBorder="1" applyAlignment="1" applyProtection="1">
      <alignment horizontal="left"/>
      <protection/>
    </xf>
    <xf numFmtId="0" fontId="1" fillId="33" borderId="0" xfId="0" applyFont="1" applyFill="1" applyBorder="1" applyAlignment="1" applyProtection="1">
      <alignment horizontal="center"/>
      <protection/>
    </xf>
    <xf numFmtId="9" fontId="0" fillId="33" borderId="0" xfId="0" applyNumberFormat="1" applyFont="1" applyFill="1" applyBorder="1" applyAlignment="1" applyProtection="1">
      <alignment/>
      <protection/>
    </xf>
    <xf numFmtId="0" fontId="4" fillId="33" borderId="33" xfId="0" applyFont="1" applyFill="1" applyBorder="1" applyAlignment="1" applyProtection="1">
      <alignment horizontal="left"/>
      <protection/>
    </xf>
    <xf numFmtId="0" fontId="1" fillId="33" borderId="33" xfId="0" applyFont="1" applyFill="1" applyBorder="1" applyAlignment="1" applyProtection="1">
      <alignment horizontal="center"/>
      <protection/>
    </xf>
    <xf numFmtId="3" fontId="3" fillId="33" borderId="34" xfId="0" applyNumberFormat="1" applyFont="1" applyFill="1" applyBorder="1" applyAlignment="1" applyProtection="1">
      <alignment horizontal="center" textRotation="90" wrapText="1"/>
      <protection/>
    </xf>
    <xf numFmtId="3" fontId="3" fillId="33" borderId="34" xfId="0" applyNumberFormat="1" applyFont="1" applyFill="1" applyBorder="1" applyAlignment="1" applyProtection="1">
      <alignment horizontal="center" textRotation="90"/>
      <protection/>
    </xf>
    <xf numFmtId="0" fontId="0" fillId="33" borderId="0" xfId="0" applyFont="1" applyFill="1" applyAlignment="1" applyProtection="1">
      <alignment horizontal="center"/>
      <protection/>
    </xf>
    <xf numFmtId="168" fontId="8" fillId="33" borderId="0" xfId="0" applyNumberFormat="1" applyFont="1" applyFill="1" applyAlignment="1" applyProtection="1">
      <alignment/>
      <protection/>
    </xf>
    <xf numFmtId="0" fontId="8" fillId="33" borderId="0" xfId="0" applyFont="1" applyFill="1" applyBorder="1" applyAlignment="1" applyProtection="1">
      <alignment/>
      <protection/>
    </xf>
    <xf numFmtId="0" fontId="0" fillId="33" borderId="0" xfId="0" applyFont="1" applyFill="1" applyBorder="1" applyAlignment="1" applyProtection="1">
      <alignment horizontal="center"/>
      <protection/>
    </xf>
    <xf numFmtId="0" fontId="0" fillId="33" borderId="0" xfId="0" applyFont="1" applyFill="1" applyAlignment="1" applyProtection="1">
      <alignment horizontal="right"/>
      <protection/>
    </xf>
    <xf numFmtId="0" fontId="0" fillId="0" borderId="0" xfId="0" applyFont="1" applyFill="1" applyBorder="1" applyAlignment="1" applyProtection="1">
      <alignment/>
      <protection/>
    </xf>
    <xf numFmtId="0" fontId="0" fillId="33" borderId="0" xfId="0" applyFont="1" applyFill="1" applyBorder="1" applyAlignment="1" applyProtection="1">
      <alignment/>
      <protection/>
    </xf>
    <xf numFmtId="0" fontId="1" fillId="33" borderId="0" xfId="0" applyFont="1" applyFill="1" applyBorder="1" applyAlignment="1" applyProtection="1">
      <alignment textRotation="90" wrapText="1"/>
      <protection/>
    </xf>
    <xf numFmtId="0" fontId="1" fillId="33" borderId="0" xfId="0" applyFont="1" applyFill="1" applyBorder="1" applyAlignment="1" applyProtection="1">
      <alignment horizontal="center" wrapText="1"/>
      <protection/>
    </xf>
    <xf numFmtId="0" fontId="0" fillId="33" borderId="0" xfId="0" applyFont="1" applyFill="1" applyBorder="1" applyAlignment="1" applyProtection="1">
      <alignment horizontal="center" vertical="center" wrapText="1"/>
      <protection/>
    </xf>
    <xf numFmtId="0" fontId="0" fillId="33" borderId="0" xfId="0" applyFont="1" applyFill="1" applyAlignment="1" applyProtection="1">
      <alignment/>
      <protection/>
    </xf>
    <xf numFmtId="3" fontId="0" fillId="37" borderId="20" xfId="0" applyNumberFormat="1" applyFont="1" applyFill="1" applyBorder="1" applyAlignment="1" applyProtection="1">
      <alignment/>
      <protection locked="0"/>
    </xf>
    <xf numFmtId="3" fontId="0" fillId="38" borderId="20" xfId="0" applyNumberFormat="1" applyFont="1" applyFill="1" applyBorder="1" applyAlignment="1" applyProtection="1">
      <alignment/>
      <protection locked="0"/>
    </xf>
    <xf numFmtId="3" fontId="3" fillId="33" borderId="0" xfId="0" applyNumberFormat="1" applyFont="1" applyFill="1" applyBorder="1" applyAlignment="1" applyProtection="1">
      <alignment/>
      <protection/>
    </xf>
    <xf numFmtId="9" fontId="8" fillId="33" borderId="0" xfId="0" applyNumberFormat="1" applyFont="1" applyFill="1" applyBorder="1" applyAlignment="1" applyProtection="1">
      <alignment/>
      <protection/>
    </xf>
    <xf numFmtId="3" fontId="4" fillId="33" borderId="0" xfId="0" applyNumberFormat="1" applyFont="1" applyFill="1" applyBorder="1" applyAlignment="1" applyProtection="1">
      <alignment/>
      <protection/>
    </xf>
    <xf numFmtId="0" fontId="1" fillId="33" borderId="0" xfId="0" applyFont="1" applyFill="1" applyBorder="1" applyAlignment="1" applyProtection="1">
      <alignment wrapText="1"/>
      <protection/>
    </xf>
    <xf numFmtId="9" fontId="4" fillId="33" borderId="0" xfId="0" applyNumberFormat="1" applyFont="1" applyFill="1" applyBorder="1" applyAlignment="1" applyProtection="1">
      <alignment/>
      <protection/>
    </xf>
    <xf numFmtId="0" fontId="8" fillId="33" borderId="0" xfId="0" applyFont="1" applyFill="1" applyBorder="1" applyAlignment="1" applyProtection="1">
      <alignment horizontal="left"/>
      <protection/>
    </xf>
    <xf numFmtId="0" fontId="22" fillId="33" borderId="0" xfId="0" applyFont="1" applyFill="1" applyAlignment="1" applyProtection="1">
      <alignment/>
      <protection/>
    </xf>
    <xf numFmtId="0" fontId="0" fillId="33" borderId="35" xfId="0" applyFont="1" applyFill="1" applyBorder="1" applyAlignment="1" applyProtection="1">
      <alignment/>
      <protection/>
    </xf>
    <xf numFmtId="0" fontId="42" fillId="33" borderId="36" xfId="0" applyFont="1" applyFill="1" applyBorder="1" applyAlignment="1" applyProtection="1">
      <alignment horizontal="right"/>
      <protection/>
    </xf>
    <xf numFmtId="0" fontId="14" fillId="33" borderId="37" xfId="0" applyNumberFormat="1" applyFont="1" applyFill="1" applyBorder="1" applyAlignment="1" applyProtection="1">
      <alignment horizontal="left" wrapText="1"/>
      <protection/>
    </xf>
    <xf numFmtId="10" fontId="0" fillId="33" borderId="31" xfId="0" applyNumberFormat="1" applyFont="1" applyFill="1" applyBorder="1" applyAlignment="1" applyProtection="1">
      <alignment/>
      <protection/>
    </xf>
    <xf numFmtId="0" fontId="0" fillId="33" borderId="0" xfId="0" applyFill="1" applyAlignment="1" applyProtection="1">
      <alignment/>
      <protection/>
    </xf>
    <xf numFmtId="0" fontId="0" fillId="0" borderId="0" xfId="0" applyAlignment="1" applyProtection="1">
      <alignment/>
      <protection/>
    </xf>
    <xf numFmtId="0" fontId="14" fillId="33" borderId="38" xfId="0" applyFont="1" applyFill="1" applyBorder="1" applyAlignment="1" applyProtection="1">
      <alignment horizontal="left" wrapText="1"/>
      <protection/>
    </xf>
    <xf numFmtId="10" fontId="0" fillId="0" borderId="32" xfId="0" applyNumberFormat="1" applyFont="1" applyBorder="1" applyAlignment="1" applyProtection="1">
      <alignment/>
      <protection/>
    </xf>
    <xf numFmtId="0" fontId="8" fillId="33" borderId="39" xfId="0" applyFont="1" applyFill="1" applyBorder="1" applyAlignment="1" applyProtection="1">
      <alignment/>
      <protection/>
    </xf>
    <xf numFmtId="0" fontId="8" fillId="33" borderId="40" xfId="0" applyFont="1" applyFill="1" applyBorder="1" applyAlignment="1" applyProtection="1">
      <alignment/>
      <protection/>
    </xf>
    <xf numFmtId="0" fontId="1" fillId="33" borderId="0" xfId="0" applyFont="1" applyFill="1" applyBorder="1" applyAlignment="1" applyProtection="1">
      <alignment/>
      <protection/>
    </xf>
    <xf numFmtId="6" fontId="21" fillId="33" borderId="0" xfId="0" applyNumberFormat="1" applyFont="1" applyFill="1" applyBorder="1" applyAlignment="1" applyProtection="1">
      <alignment/>
      <protection/>
    </xf>
    <xf numFmtId="6" fontId="1" fillId="33" borderId="0" xfId="0" applyNumberFormat="1" applyFont="1" applyFill="1" applyBorder="1" applyAlignment="1" applyProtection="1">
      <alignment/>
      <protection/>
    </xf>
    <xf numFmtId="168" fontId="0" fillId="33" borderId="41" xfId="0" applyNumberFormat="1" applyFont="1" applyFill="1" applyBorder="1" applyAlignment="1" applyProtection="1">
      <alignment horizontal="right" wrapText="1"/>
      <protection/>
    </xf>
    <xf numFmtId="168" fontId="0" fillId="33" borderId="42" xfId="0" applyNumberFormat="1" applyFont="1" applyFill="1" applyBorder="1" applyAlignment="1" applyProtection="1">
      <alignment horizontal="right" wrapText="1"/>
      <protection/>
    </xf>
    <xf numFmtId="38" fontId="0" fillId="33" borderId="43" xfId="0" applyNumberFormat="1" applyFont="1" applyFill="1" applyBorder="1" applyAlignment="1" applyProtection="1">
      <alignment/>
      <protection/>
    </xf>
    <xf numFmtId="38" fontId="0" fillId="33" borderId="44" xfId="0" applyNumberFormat="1" applyFont="1" applyFill="1" applyBorder="1" applyAlignment="1" applyProtection="1">
      <alignment/>
      <protection/>
    </xf>
    <xf numFmtId="38" fontId="4" fillId="33" borderId="45" xfId="0" applyNumberFormat="1" applyFont="1" applyFill="1" applyBorder="1" applyAlignment="1" applyProtection="1">
      <alignment wrapText="1"/>
      <protection/>
    </xf>
    <xf numFmtId="0" fontId="0" fillId="33" borderId="46" xfId="0" applyFont="1" applyFill="1" applyBorder="1" applyAlignment="1" applyProtection="1">
      <alignment horizontal="center" vertical="center" wrapText="1"/>
      <protection/>
    </xf>
    <xf numFmtId="10" fontId="0" fillId="33" borderId="47" xfId="0" applyNumberFormat="1" applyFont="1" applyFill="1" applyBorder="1" applyAlignment="1" applyProtection="1">
      <alignment horizontal="right" wrapText="1"/>
      <protection/>
    </xf>
    <xf numFmtId="10" fontId="0" fillId="33" borderId="48" xfId="0" applyNumberFormat="1" applyFont="1" applyFill="1" applyBorder="1" applyAlignment="1" applyProtection="1">
      <alignment horizontal="right" wrapText="1"/>
      <protection/>
    </xf>
    <xf numFmtId="9" fontId="4" fillId="36" borderId="46" xfId="0" applyNumberFormat="1" applyFont="1" applyFill="1" applyBorder="1" applyAlignment="1" applyProtection="1">
      <alignment wrapText="1"/>
      <protection/>
    </xf>
    <xf numFmtId="0" fontId="1" fillId="33" borderId="45" xfId="0" applyFont="1" applyFill="1" applyBorder="1" applyAlignment="1" applyProtection="1">
      <alignment horizontal="center" vertical="center" wrapText="1"/>
      <protection/>
    </xf>
    <xf numFmtId="9" fontId="4" fillId="36" borderId="20" xfId="0" applyNumberFormat="1" applyFont="1" applyFill="1" applyBorder="1" applyAlignment="1" applyProtection="1">
      <alignment wrapText="1"/>
      <protection/>
    </xf>
    <xf numFmtId="10" fontId="0" fillId="33" borderId="47" xfId="0" applyNumberFormat="1" applyFont="1" applyFill="1" applyBorder="1" applyAlignment="1" applyProtection="1">
      <alignment/>
      <protection/>
    </xf>
    <xf numFmtId="10" fontId="0" fillId="33" borderId="48" xfId="0" applyNumberFormat="1" applyFont="1" applyFill="1" applyBorder="1" applyAlignment="1" applyProtection="1">
      <alignment/>
      <protection/>
    </xf>
    <xf numFmtId="9" fontId="8" fillId="36" borderId="46" xfId="0" applyNumberFormat="1" applyFont="1" applyFill="1" applyBorder="1" applyAlignment="1" applyProtection="1">
      <alignment wrapText="1"/>
      <protection/>
    </xf>
    <xf numFmtId="0" fontId="0" fillId="0" borderId="0" xfId="0" applyAlignment="1" applyProtection="1">
      <alignment vertical="top"/>
      <protection/>
    </xf>
    <xf numFmtId="168" fontId="0" fillId="33" borderId="32" xfId="0" applyNumberFormat="1" applyFont="1" applyFill="1" applyBorder="1" applyAlignment="1" applyProtection="1">
      <alignment/>
      <protection/>
    </xf>
    <xf numFmtId="168" fontId="3" fillId="33" borderId="0" xfId="0" applyNumberFormat="1" applyFont="1" applyFill="1" applyBorder="1" applyAlignment="1" applyProtection="1">
      <alignment/>
      <protection/>
    </xf>
    <xf numFmtId="168" fontId="8" fillId="33" borderId="0" xfId="0" applyNumberFormat="1" applyFont="1" applyFill="1" applyBorder="1" applyAlignment="1" applyProtection="1">
      <alignment/>
      <protection/>
    </xf>
    <xf numFmtId="168" fontId="0" fillId="33" borderId="0" xfId="0" applyNumberFormat="1" applyFont="1" applyFill="1" applyBorder="1" applyAlignment="1" applyProtection="1">
      <alignment/>
      <protection/>
    </xf>
    <xf numFmtId="168" fontId="4" fillId="33" borderId="0" xfId="0" applyNumberFormat="1" applyFont="1" applyFill="1" applyBorder="1" applyAlignment="1" applyProtection="1">
      <alignment/>
      <protection/>
    </xf>
    <xf numFmtId="168" fontId="3" fillId="33" borderId="0" xfId="44" applyNumberFormat="1" applyFont="1" applyFill="1" applyBorder="1" applyAlignment="1" applyProtection="1">
      <alignment/>
      <protection/>
    </xf>
    <xf numFmtId="168" fontId="4" fillId="33" borderId="0" xfId="0" applyNumberFormat="1" applyFont="1" applyFill="1" applyBorder="1" applyAlignment="1" applyProtection="1">
      <alignment vertical="top"/>
      <protection/>
    </xf>
    <xf numFmtId="168" fontId="0" fillId="33" borderId="0" xfId="0" applyNumberFormat="1" applyFill="1" applyAlignment="1" applyProtection="1">
      <alignment/>
      <protection/>
    </xf>
    <xf numFmtId="168" fontId="28" fillId="33" borderId="0" xfId="0" applyNumberFormat="1" applyFont="1" applyFill="1" applyAlignment="1" applyProtection="1">
      <alignment horizontal="left" vertical="top"/>
      <protection/>
    </xf>
    <xf numFmtId="168" fontId="12" fillId="33" borderId="0" xfId="0" applyNumberFormat="1" applyFont="1" applyFill="1" applyBorder="1" applyAlignment="1" applyProtection="1">
      <alignment/>
      <protection/>
    </xf>
    <xf numFmtId="168" fontId="1" fillId="33" borderId="23" xfId="0" applyNumberFormat="1" applyFont="1" applyFill="1" applyBorder="1" applyAlignment="1" applyProtection="1">
      <alignment/>
      <protection/>
    </xf>
    <xf numFmtId="168" fontId="1" fillId="33" borderId="0" xfId="0" applyNumberFormat="1" applyFont="1" applyFill="1" applyBorder="1" applyAlignment="1" applyProtection="1">
      <alignment/>
      <protection/>
    </xf>
    <xf numFmtId="168" fontId="0" fillId="33" borderId="0" xfId="0" applyNumberFormat="1" applyFill="1" applyAlignment="1" applyProtection="1">
      <alignment vertical="center" wrapText="1"/>
      <protection/>
    </xf>
    <xf numFmtId="168" fontId="21" fillId="33" borderId="0" xfId="0" applyNumberFormat="1" applyFont="1" applyFill="1" applyAlignment="1" applyProtection="1">
      <alignment vertical="top" wrapText="1"/>
      <protection/>
    </xf>
    <xf numFmtId="168" fontId="32" fillId="33" borderId="0" xfId="0" applyNumberFormat="1" applyFont="1" applyFill="1" applyBorder="1" applyAlignment="1" applyProtection="1">
      <alignment horizontal="left" vertical="top"/>
      <protection/>
    </xf>
    <xf numFmtId="168" fontId="0" fillId="33" borderId="0" xfId="0" applyNumberFormat="1" applyFont="1" applyFill="1" applyBorder="1" applyAlignment="1" applyProtection="1">
      <alignment wrapText="1"/>
      <protection/>
    </xf>
    <xf numFmtId="168" fontId="0" fillId="33" borderId="0" xfId="0" applyNumberFormat="1" applyFill="1" applyBorder="1" applyAlignment="1" applyProtection="1">
      <alignment vertical="center" wrapText="1"/>
      <protection/>
    </xf>
    <xf numFmtId="168" fontId="0" fillId="0" borderId="0" xfId="0" applyNumberFormat="1" applyFont="1" applyAlignment="1" applyProtection="1">
      <alignment/>
      <protection/>
    </xf>
    <xf numFmtId="168" fontId="0" fillId="0" borderId="0" xfId="0" applyNumberFormat="1" applyFont="1" applyAlignment="1" applyProtection="1">
      <alignment wrapText="1"/>
      <protection/>
    </xf>
    <xf numFmtId="168" fontId="43" fillId="33" borderId="0" xfId="0" applyNumberFormat="1" applyFont="1" applyFill="1" applyBorder="1" applyAlignment="1" applyProtection="1">
      <alignment vertical="top"/>
      <protection/>
    </xf>
    <xf numFmtId="168" fontId="22" fillId="33" borderId="0" xfId="0" applyNumberFormat="1" applyFont="1" applyFill="1" applyBorder="1" applyAlignment="1" applyProtection="1">
      <alignment vertical="top"/>
      <protection/>
    </xf>
    <xf numFmtId="168" fontId="0" fillId="33" borderId="0" xfId="0" applyNumberFormat="1" applyFont="1" applyFill="1" applyAlignment="1" applyProtection="1">
      <alignment wrapText="1"/>
      <protection/>
    </xf>
    <xf numFmtId="168" fontId="22" fillId="33" borderId="0" xfId="0" applyNumberFormat="1" applyFont="1" applyFill="1" applyBorder="1" applyAlignment="1" applyProtection="1">
      <alignment horizontal="left" vertical="top"/>
      <protection/>
    </xf>
    <xf numFmtId="168" fontId="22" fillId="33" borderId="0" xfId="0" applyNumberFormat="1" applyFont="1" applyFill="1" applyAlignment="1" applyProtection="1">
      <alignment vertical="top" wrapText="1"/>
      <protection/>
    </xf>
    <xf numFmtId="168" fontId="9" fillId="33" borderId="0" xfId="0" applyNumberFormat="1" applyFont="1" applyFill="1" applyAlignment="1" applyProtection="1">
      <alignment vertical="top"/>
      <protection/>
    </xf>
    <xf numFmtId="168" fontId="9" fillId="33" borderId="0" xfId="0" applyNumberFormat="1" applyFont="1" applyFill="1" applyBorder="1" applyAlignment="1" applyProtection="1">
      <alignment vertical="top"/>
      <protection/>
    </xf>
    <xf numFmtId="168" fontId="9" fillId="33" borderId="0" xfId="0" applyNumberFormat="1" applyFont="1" applyFill="1" applyBorder="1" applyAlignment="1" applyProtection="1">
      <alignment vertical="top" wrapText="1"/>
      <protection/>
    </xf>
    <xf numFmtId="168" fontId="4" fillId="33" borderId="0" xfId="0" applyNumberFormat="1" applyFont="1" applyFill="1" applyBorder="1" applyAlignment="1" applyProtection="1">
      <alignment wrapText="1"/>
      <protection/>
    </xf>
    <xf numFmtId="3" fontId="0" fillId="33" borderId="0" xfId="0" applyNumberFormat="1" applyFont="1" applyFill="1" applyAlignment="1" applyProtection="1">
      <alignment wrapText="1"/>
      <protection/>
    </xf>
    <xf numFmtId="3" fontId="9" fillId="33" borderId="0" xfId="0" applyNumberFormat="1" applyFont="1" applyFill="1" applyAlignment="1" applyProtection="1">
      <alignment vertical="top"/>
      <protection/>
    </xf>
    <xf numFmtId="3" fontId="9" fillId="33" borderId="0" xfId="0" applyNumberFormat="1" applyFont="1" applyFill="1" applyBorder="1" applyAlignment="1" applyProtection="1">
      <alignment vertical="top"/>
      <protection/>
    </xf>
    <xf numFmtId="168" fontId="17" fillId="33" borderId="0" xfId="0" applyNumberFormat="1" applyFont="1" applyFill="1" applyAlignment="1" applyProtection="1">
      <alignment wrapText="1"/>
      <protection/>
    </xf>
    <xf numFmtId="168" fontId="22" fillId="33" borderId="0" xfId="0" applyNumberFormat="1" applyFont="1" applyFill="1" applyAlignment="1" applyProtection="1">
      <alignment vertical="top"/>
      <protection/>
    </xf>
    <xf numFmtId="168" fontId="0" fillId="0" borderId="0" xfId="0" applyNumberFormat="1" applyAlignment="1" applyProtection="1">
      <alignment wrapText="1"/>
      <protection/>
    </xf>
    <xf numFmtId="168" fontId="7" fillId="33" borderId="0" xfId="0" applyNumberFormat="1" applyFont="1" applyFill="1" applyBorder="1" applyAlignment="1" applyProtection="1">
      <alignment horizontal="left" vertical="center"/>
      <protection/>
    </xf>
    <xf numFmtId="168" fontId="14" fillId="33" borderId="46" xfId="0" applyNumberFormat="1" applyFont="1" applyFill="1" applyBorder="1" applyAlignment="1" applyProtection="1">
      <alignment horizontal="center" vertical="center" wrapText="1"/>
      <protection/>
    </xf>
    <xf numFmtId="168" fontId="0" fillId="33" borderId="47" xfId="0" applyNumberFormat="1" applyFont="1" applyFill="1" applyBorder="1" applyAlignment="1" applyProtection="1">
      <alignment horizontal="right" wrapText="1"/>
      <protection/>
    </xf>
    <xf numFmtId="168" fontId="0" fillId="33" borderId="48" xfId="0" applyNumberFormat="1" applyFont="1" applyFill="1" applyBorder="1" applyAlignment="1" applyProtection="1">
      <alignment horizontal="right" wrapText="1"/>
      <protection/>
    </xf>
    <xf numFmtId="168" fontId="4" fillId="33" borderId="46" xfId="0" applyNumberFormat="1" applyFont="1" applyFill="1" applyBorder="1" applyAlignment="1" applyProtection="1">
      <alignment wrapText="1"/>
      <protection/>
    </xf>
    <xf numFmtId="168" fontId="4" fillId="36" borderId="21" xfId="0" applyNumberFormat="1" applyFont="1" applyFill="1" applyBorder="1" applyAlignment="1" applyProtection="1">
      <alignment wrapText="1"/>
      <protection/>
    </xf>
    <xf numFmtId="168" fontId="1" fillId="33" borderId="49" xfId="0" applyNumberFormat="1" applyFont="1" applyFill="1" applyBorder="1" applyAlignment="1" applyProtection="1">
      <alignment horizontal="center" vertical="center" wrapText="1"/>
      <protection/>
    </xf>
    <xf numFmtId="168" fontId="0" fillId="33" borderId="50" xfId="0" applyNumberFormat="1" applyFont="1" applyFill="1" applyBorder="1" applyAlignment="1" applyProtection="1">
      <alignment/>
      <protection/>
    </xf>
    <xf numFmtId="168" fontId="0" fillId="33" borderId="51" xfId="0" applyNumberFormat="1" applyFont="1" applyFill="1" applyBorder="1" applyAlignment="1" applyProtection="1">
      <alignment/>
      <protection/>
    </xf>
    <xf numFmtId="168" fontId="4" fillId="33" borderId="49" xfId="0" applyNumberFormat="1" applyFont="1" applyFill="1" applyBorder="1" applyAlignment="1" applyProtection="1">
      <alignment wrapText="1"/>
      <protection/>
    </xf>
    <xf numFmtId="168" fontId="32" fillId="33" borderId="0" xfId="0" applyNumberFormat="1" applyFont="1" applyFill="1" applyBorder="1" applyAlignment="1" applyProtection="1">
      <alignment vertical="top"/>
      <protection/>
    </xf>
    <xf numFmtId="168" fontId="15" fillId="33" borderId="0" xfId="0" applyNumberFormat="1" applyFont="1" applyFill="1" applyBorder="1" applyAlignment="1" applyProtection="1">
      <alignment/>
      <protection/>
    </xf>
    <xf numFmtId="168" fontId="1" fillId="0" borderId="49" xfId="0" applyNumberFormat="1" applyFont="1" applyBorder="1" applyAlignment="1" applyProtection="1">
      <alignment horizontal="center" vertical="center" wrapText="1"/>
      <protection/>
    </xf>
    <xf numFmtId="168" fontId="29" fillId="33" borderId="0" xfId="0" applyNumberFormat="1" applyFont="1" applyFill="1" applyBorder="1" applyAlignment="1" applyProtection="1">
      <alignment vertical="top"/>
      <protection/>
    </xf>
    <xf numFmtId="168" fontId="1" fillId="0" borderId="45" xfId="0" applyNumberFormat="1" applyFont="1" applyBorder="1" applyAlignment="1" applyProtection="1">
      <alignment horizontal="center" vertical="center" wrapText="1"/>
      <protection/>
    </xf>
    <xf numFmtId="168" fontId="0" fillId="33" borderId="43" xfId="0" applyNumberFormat="1" applyFont="1" applyFill="1" applyBorder="1" applyAlignment="1" applyProtection="1">
      <alignment horizontal="right" wrapText="1"/>
      <protection/>
    </xf>
    <xf numFmtId="168" fontId="0" fillId="33" borderId="44" xfId="0" applyNumberFormat="1" applyFont="1" applyFill="1" applyBorder="1" applyAlignment="1" applyProtection="1">
      <alignment horizontal="right" wrapText="1"/>
      <protection/>
    </xf>
    <xf numFmtId="168" fontId="0" fillId="0" borderId="52" xfId="0" applyNumberFormat="1" applyBorder="1" applyAlignment="1" applyProtection="1">
      <alignment horizontal="center" vertical="center" wrapText="1"/>
      <protection/>
    </xf>
    <xf numFmtId="168" fontId="0" fillId="33" borderId="50" xfId="0" applyNumberFormat="1" applyFont="1" applyFill="1" applyBorder="1" applyAlignment="1" applyProtection="1">
      <alignment horizontal="right" wrapText="1"/>
      <protection/>
    </xf>
    <xf numFmtId="168" fontId="0" fillId="33" borderId="51" xfId="0" applyNumberFormat="1" applyFont="1" applyFill="1" applyBorder="1" applyAlignment="1" applyProtection="1">
      <alignment horizontal="right" wrapText="1"/>
      <protection/>
    </xf>
    <xf numFmtId="168" fontId="0" fillId="33" borderId="21" xfId="0" applyNumberFormat="1" applyFont="1" applyFill="1" applyBorder="1" applyAlignment="1" applyProtection="1">
      <alignment horizontal="center" vertical="center" wrapText="1"/>
      <protection/>
    </xf>
    <xf numFmtId="168" fontId="0" fillId="33" borderId="31" xfId="0" applyNumberFormat="1" applyFont="1" applyFill="1" applyBorder="1" applyAlignment="1" applyProtection="1">
      <alignment wrapText="1"/>
      <protection/>
    </xf>
    <xf numFmtId="168" fontId="0" fillId="33" borderId="32" xfId="0" applyNumberFormat="1" applyFont="1" applyFill="1" applyBorder="1" applyAlignment="1" applyProtection="1">
      <alignment wrapText="1"/>
      <protection/>
    </xf>
    <xf numFmtId="168" fontId="0" fillId="33" borderId="0" xfId="0" applyNumberFormat="1" applyFont="1" applyFill="1" applyBorder="1" applyAlignment="1" applyProtection="1">
      <alignment horizontal="right" wrapText="1"/>
      <protection/>
    </xf>
    <xf numFmtId="168" fontId="0" fillId="33" borderId="31" xfId="0" applyNumberFormat="1" applyFont="1" applyFill="1" applyBorder="1" applyAlignment="1" applyProtection="1">
      <alignment horizontal="right" wrapText="1"/>
      <protection/>
    </xf>
    <xf numFmtId="168" fontId="0" fillId="33" borderId="32" xfId="0" applyNumberFormat="1" applyFont="1" applyFill="1" applyBorder="1" applyAlignment="1" applyProtection="1">
      <alignment horizontal="right" wrapText="1"/>
      <protection/>
    </xf>
    <xf numFmtId="168" fontId="4" fillId="33" borderId="21" xfId="0" applyNumberFormat="1" applyFont="1" applyFill="1" applyBorder="1" applyAlignment="1" applyProtection="1">
      <alignment wrapText="1"/>
      <protection/>
    </xf>
    <xf numFmtId="168" fontId="0" fillId="0" borderId="53" xfId="0" applyNumberFormat="1" applyBorder="1" applyAlignment="1" applyProtection="1">
      <alignment horizontal="center" vertical="center" wrapText="1"/>
      <protection/>
    </xf>
    <xf numFmtId="168" fontId="0" fillId="33" borderId="54" xfId="0" applyNumberFormat="1" applyFont="1" applyFill="1" applyBorder="1" applyAlignment="1" applyProtection="1">
      <alignment wrapText="1"/>
      <protection/>
    </xf>
    <xf numFmtId="168" fontId="0" fillId="33" borderId="55" xfId="0" applyNumberFormat="1" applyFont="1" applyFill="1" applyBorder="1" applyAlignment="1" applyProtection="1">
      <alignment wrapText="1"/>
      <protection/>
    </xf>
    <xf numFmtId="168" fontId="4" fillId="33" borderId="56" xfId="0" applyNumberFormat="1" applyFont="1" applyFill="1" applyBorder="1" applyAlignment="1" applyProtection="1">
      <alignment wrapText="1"/>
      <protection/>
    </xf>
    <xf numFmtId="168" fontId="0" fillId="33" borderId="57" xfId="0" applyNumberFormat="1" applyFont="1" applyFill="1" applyBorder="1" applyAlignment="1" applyProtection="1">
      <alignment horizontal="right" wrapText="1"/>
      <protection/>
    </xf>
    <xf numFmtId="168" fontId="0" fillId="33" borderId="58" xfId="0" applyNumberFormat="1" applyFont="1" applyFill="1" applyBorder="1" applyAlignment="1" applyProtection="1">
      <alignment horizontal="right" wrapText="1"/>
      <protection/>
    </xf>
    <xf numFmtId="170" fontId="8" fillId="33" borderId="59" xfId="0" applyNumberFormat="1" applyFont="1" applyFill="1" applyBorder="1" applyAlignment="1" applyProtection="1">
      <alignment horizontal="right"/>
      <protection/>
    </xf>
    <xf numFmtId="170" fontId="8" fillId="33" borderId="0" xfId="0" applyNumberFormat="1" applyFont="1" applyFill="1" applyBorder="1" applyAlignment="1" applyProtection="1">
      <alignment horizontal="right"/>
      <protection/>
    </xf>
    <xf numFmtId="168" fontId="4" fillId="33" borderId="45" xfId="0" applyNumberFormat="1" applyFont="1" applyFill="1" applyBorder="1" applyAlignment="1" applyProtection="1">
      <alignment wrapText="1"/>
      <protection/>
    </xf>
    <xf numFmtId="168" fontId="4" fillId="33" borderId="60" xfId="0" applyNumberFormat="1" applyFont="1" applyFill="1" applyBorder="1" applyAlignment="1" applyProtection="1">
      <alignment horizontal="right" wrapText="1"/>
      <protection/>
    </xf>
    <xf numFmtId="3" fontId="14" fillId="33" borderId="0" xfId="0" applyNumberFormat="1" applyFont="1" applyFill="1" applyBorder="1" applyAlignment="1" applyProtection="1">
      <alignment vertical="top"/>
      <protection/>
    </xf>
    <xf numFmtId="3" fontId="28" fillId="33" borderId="0" xfId="0" applyNumberFormat="1" applyFont="1" applyFill="1" applyAlignment="1" applyProtection="1">
      <alignment vertical="top"/>
      <protection/>
    </xf>
    <xf numFmtId="3" fontId="21" fillId="33" borderId="0" xfId="0" applyNumberFormat="1" applyFont="1" applyFill="1" applyBorder="1" applyAlignment="1" applyProtection="1">
      <alignment/>
      <protection/>
    </xf>
    <xf numFmtId="3" fontId="1" fillId="33" borderId="0" xfId="0" applyNumberFormat="1" applyFont="1" applyFill="1" applyBorder="1" applyAlignment="1" applyProtection="1">
      <alignment/>
      <protection/>
    </xf>
    <xf numFmtId="3" fontId="4" fillId="33" borderId="0" xfId="0" applyNumberFormat="1" applyFont="1" applyFill="1" applyBorder="1" applyAlignment="1" applyProtection="1">
      <alignment/>
      <protection/>
    </xf>
    <xf numFmtId="3" fontId="21" fillId="33" borderId="0" xfId="0" applyNumberFormat="1" applyFont="1" applyFill="1" applyBorder="1" applyAlignment="1" applyProtection="1">
      <alignment vertical="top"/>
      <protection/>
    </xf>
    <xf numFmtId="3" fontId="14" fillId="33" borderId="0" xfId="0" applyNumberFormat="1" applyFont="1" applyFill="1" applyAlignment="1" applyProtection="1">
      <alignment/>
      <protection/>
    </xf>
    <xf numFmtId="3" fontId="0" fillId="33" borderId="0" xfId="0" applyNumberFormat="1" applyFill="1" applyBorder="1" applyAlignment="1" applyProtection="1">
      <alignment vertical="center" wrapText="1"/>
      <protection/>
    </xf>
    <xf numFmtId="168" fontId="14" fillId="33" borderId="0" xfId="0" applyNumberFormat="1" applyFont="1" applyFill="1" applyBorder="1" applyAlignment="1" applyProtection="1">
      <alignment horizontal="right" vertical="top"/>
      <protection/>
    </xf>
    <xf numFmtId="168" fontId="28" fillId="33" borderId="0" xfId="0" applyNumberFormat="1" applyFont="1" applyFill="1" applyAlignment="1" applyProtection="1">
      <alignment horizontal="right" vertical="top"/>
      <protection/>
    </xf>
    <xf numFmtId="168" fontId="14" fillId="33" borderId="47" xfId="0" applyNumberFormat="1" applyFont="1" applyFill="1" applyBorder="1" applyAlignment="1" applyProtection="1">
      <alignment horizontal="right"/>
      <protection/>
    </xf>
    <xf numFmtId="168" fontId="14" fillId="33" borderId="48" xfId="0" applyNumberFormat="1" applyFont="1" applyFill="1" applyBorder="1" applyAlignment="1" applyProtection="1">
      <alignment horizontal="right"/>
      <protection/>
    </xf>
    <xf numFmtId="168" fontId="8" fillId="33" borderId="46" xfId="0" applyNumberFormat="1" applyFont="1" applyFill="1" applyBorder="1" applyAlignment="1" applyProtection="1">
      <alignment/>
      <protection/>
    </xf>
    <xf numFmtId="168" fontId="21" fillId="33" borderId="0" xfId="0" applyNumberFormat="1" applyFont="1" applyFill="1" applyBorder="1" applyAlignment="1" applyProtection="1">
      <alignment/>
      <protection/>
    </xf>
    <xf numFmtId="168" fontId="1" fillId="33" borderId="0" xfId="0" applyNumberFormat="1" applyFont="1" applyFill="1" applyBorder="1" applyAlignment="1" applyProtection="1">
      <alignment/>
      <protection/>
    </xf>
    <xf numFmtId="168" fontId="4" fillId="33" borderId="46" xfId="0" applyNumberFormat="1" applyFont="1" applyFill="1" applyBorder="1" applyAlignment="1" applyProtection="1">
      <alignment/>
      <protection/>
    </xf>
    <xf numFmtId="168" fontId="4" fillId="33" borderId="0" xfId="0" applyNumberFormat="1" applyFont="1" applyFill="1" applyBorder="1" applyAlignment="1" applyProtection="1">
      <alignment/>
      <protection/>
    </xf>
    <xf numFmtId="168" fontId="21" fillId="33" borderId="0" xfId="0" applyNumberFormat="1" applyFont="1" applyFill="1" applyBorder="1" applyAlignment="1" applyProtection="1">
      <alignment vertical="top"/>
      <protection/>
    </xf>
    <xf numFmtId="168" fontId="0" fillId="33" borderId="0" xfId="0" applyNumberFormat="1" applyFill="1" applyBorder="1" applyAlignment="1" applyProtection="1">
      <alignment horizontal="right" vertical="center" wrapText="1"/>
      <protection/>
    </xf>
    <xf numFmtId="168" fontId="20" fillId="33" borderId="0" xfId="0" applyNumberFormat="1" applyFont="1" applyFill="1" applyAlignment="1" applyProtection="1">
      <alignment/>
      <protection/>
    </xf>
    <xf numFmtId="168" fontId="0" fillId="33" borderId="31" xfId="0" applyNumberFormat="1" applyFont="1" applyFill="1" applyBorder="1" applyAlignment="1" applyProtection="1">
      <alignment/>
      <protection/>
    </xf>
    <xf numFmtId="168" fontId="8" fillId="33" borderId="21" xfId="0" applyNumberFormat="1" applyFont="1" applyFill="1" applyBorder="1" applyAlignment="1" applyProtection="1">
      <alignment/>
      <protection/>
    </xf>
    <xf numFmtId="168" fontId="4" fillId="33" borderId="21" xfId="0" applyNumberFormat="1" applyFont="1" applyFill="1" applyBorder="1" applyAlignment="1" applyProtection="1">
      <alignment/>
      <protection/>
    </xf>
    <xf numFmtId="168" fontId="32" fillId="33" borderId="0" xfId="0" applyNumberFormat="1" applyFont="1" applyFill="1" applyBorder="1" applyAlignment="1" applyProtection="1">
      <alignment horizontal="left" vertical="center"/>
      <protection/>
    </xf>
    <xf numFmtId="168" fontId="30" fillId="33" borderId="0" xfId="0" applyNumberFormat="1" applyFont="1" applyFill="1" applyBorder="1" applyAlignment="1" applyProtection="1">
      <alignment/>
      <protection/>
    </xf>
    <xf numFmtId="168" fontId="31" fillId="33" borderId="0" xfId="0" applyNumberFormat="1" applyFont="1" applyFill="1" applyAlignment="1" applyProtection="1">
      <alignment vertical="top"/>
      <protection/>
    </xf>
    <xf numFmtId="168" fontId="4" fillId="33" borderId="49" xfId="0" applyNumberFormat="1" applyFont="1" applyFill="1" applyBorder="1" applyAlignment="1" applyProtection="1">
      <alignment/>
      <protection/>
    </xf>
    <xf numFmtId="168" fontId="0" fillId="33" borderId="50" xfId="0" applyNumberFormat="1" applyFont="1" applyFill="1" applyBorder="1" applyAlignment="1" applyProtection="1">
      <alignment/>
      <protection/>
    </xf>
    <xf numFmtId="168" fontId="0" fillId="33" borderId="51" xfId="0" applyNumberFormat="1" applyFont="1" applyFill="1" applyBorder="1" applyAlignment="1" applyProtection="1">
      <alignment/>
      <protection/>
    </xf>
    <xf numFmtId="168" fontId="8" fillId="33" borderId="45" xfId="0" applyNumberFormat="1" applyFont="1" applyFill="1" applyBorder="1" applyAlignment="1" applyProtection="1">
      <alignment/>
      <protection/>
    </xf>
    <xf numFmtId="168" fontId="0" fillId="33" borderId="0" xfId="0" applyNumberFormat="1" applyFill="1" applyAlignment="1" applyProtection="1">
      <alignment/>
      <protection/>
    </xf>
    <xf numFmtId="168" fontId="4" fillId="33" borderId="56" xfId="0" applyNumberFormat="1" applyFont="1" applyFill="1" applyBorder="1" applyAlignment="1" applyProtection="1">
      <alignment/>
      <protection/>
    </xf>
    <xf numFmtId="0" fontId="4" fillId="33" borderId="0" xfId="0" applyFont="1" applyFill="1" applyAlignment="1" applyProtection="1">
      <alignment/>
      <protection/>
    </xf>
    <xf numFmtId="168" fontId="8" fillId="33" borderId="53" xfId="0" applyNumberFormat="1" applyFont="1" applyFill="1" applyBorder="1" applyAlignment="1" applyProtection="1">
      <alignment wrapText="1"/>
      <protection/>
    </xf>
    <xf numFmtId="168" fontId="8" fillId="33" borderId="21" xfId="0" applyNumberFormat="1" applyFont="1" applyFill="1" applyBorder="1" applyAlignment="1" applyProtection="1">
      <alignment wrapText="1"/>
      <protection/>
    </xf>
    <xf numFmtId="168" fontId="8" fillId="33" borderId="45" xfId="0" applyNumberFormat="1" applyFont="1" applyFill="1" applyBorder="1" applyAlignment="1" applyProtection="1">
      <alignment wrapText="1"/>
      <protection/>
    </xf>
    <xf numFmtId="0" fontId="8" fillId="33" borderId="0" xfId="0" applyFont="1" applyFill="1" applyAlignment="1" applyProtection="1">
      <alignment/>
      <protection/>
    </xf>
    <xf numFmtId="168" fontId="1" fillId="0" borderId="56" xfId="0" applyNumberFormat="1" applyFont="1" applyFill="1" applyBorder="1" applyAlignment="1" applyProtection="1">
      <alignment horizontal="center" vertical="center" wrapText="1"/>
      <protection/>
    </xf>
    <xf numFmtId="0" fontId="0" fillId="0" borderId="0" xfId="0" applyBorder="1" applyAlignment="1">
      <alignment horizontal="left" vertical="top" wrapText="1"/>
    </xf>
    <xf numFmtId="0" fontId="3" fillId="33" borderId="0" xfId="0" applyFont="1" applyFill="1" applyBorder="1" applyAlignment="1" applyProtection="1">
      <alignment/>
      <protection/>
    </xf>
    <xf numFmtId="0" fontId="0" fillId="33" borderId="0" xfId="0" applyFont="1" applyFill="1" applyBorder="1" applyAlignment="1" applyProtection="1">
      <alignment horizontal="center" vertical="top" textRotation="90" wrapText="1"/>
      <protection/>
    </xf>
    <xf numFmtId="0" fontId="27" fillId="39" borderId="17" xfId="0" applyFont="1" applyFill="1" applyBorder="1" applyAlignment="1" applyProtection="1">
      <alignment vertical="center"/>
      <protection/>
    </xf>
    <xf numFmtId="168" fontId="1" fillId="33" borderId="56" xfId="0" applyNumberFormat="1" applyFont="1" applyFill="1" applyBorder="1" applyAlignment="1" applyProtection="1">
      <alignment horizontal="center" vertical="center" wrapText="1"/>
      <protection/>
    </xf>
    <xf numFmtId="168" fontId="14" fillId="33" borderId="54" xfId="0" applyNumberFormat="1" applyFont="1" applyFill="1" applyBorder="1" applyAlignment="1" applyProtection="1">
      <alignment horizontal="right"/>
      <protection/>
    </xf>
    <xf numFmtId="168" fontId="14" fillId="33" borderId="55" xfId="0" applyNumberFormat="1" applyFont="1" applyFill="1" applyBorder="1" applyAlignment="1" applyProtection="1">
      <alignment horizontal="right"/>
      <protection/>
    </xf>
    <xf numFmtId="168" fontId="8" fillId="33" borderId="56" xfId="0" applyNumberFormat="1" applyFont="1" applyFill="1" applyBorder="1" applyAlignment="1" applyProtection="1">
      <alignment horizontal="right"/>
      <protection/>
    </xf>
    <xf numFmtId="168" fontId="8" fillId="33" borderId="49" xfId="0" applyNumberFormat="1" applyFont="1" applyFill="1" applyBorder="1" applyAlignment="1" applyProtection="1">
      <alignment/>
      <protection/>
    </xf>
    <xf numFmtId="3" fontId="14" fillId="33" borderId="43" xfId="0" applyNumberFormat="1" applyFont="1" applyFill="1" applyBorder="1" applyAlignment="1" applyProtection="1">
      <alignment horizontal="right"/>
      <protection/>
    </xf>
    <xf numFmtId="3" fontId="14" fillId="33" borderId="44" xfId="0" applyNumberFormat="1" applyFont="1" applyFill="1" applyBorder="1" applyAlignment="1" applyProtection="1">
      <alignment horizontal="right"/>
      <protection/>
    </xf>
    <xf numFmtId="3" fontId="8" fillId="33" borderId="45" xfId="0" applyNumberFormat="1" applyFont="1" applyFill="1" applyBorder="1" applyAlignment="1" applyProtection="1">
      <alignment/>
      <protection/>
    </xf>
    <xf numFmtId="3" fontId="4" fillId="33" borderId="45" xfId="0" applyNumberFormat="1" applyFont="1" applyFill="1" applyBorder="1" applyAlignment="1" applyProtection="1">
      <alignment/>
      <protection/>
    </xf>
    <xf numFmtId="3" fontId="1" fillId="33" borderId="45" xfId="0" applyNumberFormat="1" applyFont="1" applyFill="1" applyBorder="1" applyAlignment="1" applyProtection="1">
      <alignment horizontal="center" vertical="center" wrapText="1"/>
      <protection/>
    </xf>
    <xf numFmtId="49" fontId="0" fillId="33" borderId="0" xfId="0" applyNumberFormat="1" applyFill="1" applyBorder="1" applyAlignment="1">
      <alignment horizontal="left"/>
    </xf>
    <xf numFmtId="0" fontId="14" fillId="33" borderId="0" xfId="0" applyFont="1" applyFill="1" applyBorder="1" applyAlignment="1">
      <alignment horizontal="left" wrapText="1"/>
    </xf>
    <xf numFmtId="0" fontId="3" fillId="33" borderId="0" xfId="0" applyFont="1" applyFill="1" applyBorder="1" applyAlignment="1">
      <alignment horizontal="left"/>
    </xf>
    <xf numFmtId="49" fontId="0" fillId="33" borderId="0" xfId="0" applyNumberFormat="1" applyFill="1" applyBorder="1" applyAlignment="1">
      <alignment horizontal="right" wrapText="1"/>
    </xf>
    <xf numFmtId="0" fontId="8" fillId="0" borderId="0" xfId="0" applyFont="1" applyBorder="1" applyAlignment="1">
      <alignment/>
    </xf>
    <xf numFmtId="0" fontId="5" fillId="33" borderId="14" xfId="0" applyFont="1" applyFill="1" applyBorder="1" applyAlignment="1">
      <alignment vertical="top" wrapText="1"/>
    </xf>
    <xf numFmtId="0" fontId="5" fillId="33" borderId="61" xfId="0" applyFont="1" applyFill="1" applyBorder="1" applyAlignment="1">
      <alignment horizontal="left" wrapText="1"/>
    </xf>
    <xf numFmtId="0" fontId="12" fillId="33" borderId="62" xfId="0" applyFont="1" applyFill="1" applyBorder="1" applyAlignment="1">
      <alignment/>
    </xf>
    <xf numFmtId="49" fontId="5" fillId="33" borderId="62" xfId="0" applyNumberFormat="1" applyFont="1" applyFill="1" applyBorder="1" applyAlignment="1">
      <alignment horizontal="right" vertical="center" wrapText="1"/>
    </xf>
    <xf numFmtId="0" fontId="5" fillId="33" borderId="63" xfId="0" applyFont="1" applyFill="1" applyBorder="1" applyAlignment="1">
      <alignment vertical="top"/>
    </xf>
    <xf numFmtId="0" fontId="5" fillId="33" borderId="64" xfId="0" applyFont="1" applyFill="1" applyBorder="1" applyAlignment="1">
      <alignment horizontal="left" vertical="top" wrapText="1"/>
    </xf>
    <xf numFmtId="0" fontId="12" fillId="33" borderId="65" xfId="0" applyFont="1" applyFill="1" applyBorder="1" applyAlignment="1">
      <alignment horizontal="left" vertical="top" wrapText="1"/>
    </xf>
    <xf numFmtId="49" fontId="5" fillId="33" borderId="64" xfId="0" applyNumberFormat="1" applyFont="1" applyFill="1" applyBorder="1" applyAlignment="1">
      <alignment horizontal="right" vertical="center" wrapText="1"/>
    </xf>
    <xf numFmtId="0" fontId="32" fillId="34" borderId="0" xfId="0" applyFont="1" applyFill="1" applyBorder="1" applyAlignment="1" applyProtection="1">
      <alignment horizontal="left" vertical="top"/>
      <protection locked="0"/>
    </xf>
    <xf numFmtId="0" fontId="32" fillId="34" borderId="0" xfId="0" applyFont="1" applyFill="1" applyAlignment="1" applyProtection="1">
      <alignment horizontal="left" vertical="center"/>
      <protection locked="0"/>
    </xf>
    <xf numFmtId="2" fontId="0" fillId="0" borderId="0" xfId="0" applyNumberFormat="1" applyAlignment="1" applyProtection="1">
      <alignment vertical="top"/>
      <protection/>
    </xf>
    <xf numFmtId="2" fontId="9" fillId="33" borderId="0" xfId="0" applyNumberFormat="1" applyFont="1" applyFill="1" applyBorder="1" applyAlignment="1" applyProtection="1">
      <alignment vertical="top"/>
      <protection/>
    </xf>
    <xf numFmtId="2" fontId="1" fillId="33" borderId="0" xfId="0" applyNumberFormat="1" applyFont="1" applyFill="1" applyBorder="1" applyAlignment="1" applyProtection="1">
      <alignment horizontal="right" textRotation="90" wrapText="1"/>
      <protection/>
    </xf>
    <xf numFmtId="2" fontId="0" fillId="33" borderId="0" xfId="0" applyNumberFormat="1" applyFont="1" applyFill="1" applyAlignment="1" applyProtection="1">
      <alignment horizontal="right"/>
      <protection/>
    </xf>
    <xf numFmtId="0" fontId="1" fillId="40" borderId="66" xfId="0" applyFont="1" applyFill="1" applyBorder="1" applyAlignment="1" applyProtection="1">
      <alignment horizontal="left" wrapText="1"/>
      <protection/>
    </xf>
    <xf numFmtId="0" fontId="1" fillId="38" borderId="67" xfId="0" applyFont="1" applyFill="1" applyBorder="1" applyAlignment="1" applyProtection="1">
      <alignment horizontal="left" wrapText="1"/>
      <protection/>
    </xf>
    <xf numFmtId="0" fontId="1" fillId="41" borderId="67" xfId="0" applyFont="1" applyFill="1" applyBorder="1" applyAlignment="1" applyProtection="1">
      <alignment horizontal="left" wrapText="1"/>
      <protection/>
    </xf>
    <xf numFmtId="0" fontId="1" fillId="37" borderId="67" xfId="0" applyFont="1" applyFill="1" applyBorder="1" applyAlignment="1" applyProtection="1">
      <alignment horizontal="left" wrapText="1"/>
      <protection/>
    </xf>
    <xf numFmtId="0" fontId="0" fillId="0" borderId="0" xfId="0" applyFont="1" applyAlignment="1" applyProtection="1">
      <alignment/>
      <protection/>
    </xf>
    <xf numFmtId="0" fontId="3" fillId="33" borderId="0" xfId="0" applyFont="1" applyFill="1" applyBorder="1" applyAlignment="1" applyProtection="1">
      <alignment horizontal="right"/>
      <protection/>
    </xf>
    <xf numFmtId="2" fontId="3" fillId="33" borderId="0" xfId="0" applyNumberFormat="1" applyFont="1" applyFill="1" applyBorder="1" applyAlignment="1" applyProtection="1">
      <alignment horizontal="right"/>
      <protection/>
    </xf>
    <xf numFmtId="9" fontId="3" fillId="33" borderId="0" xfId="0" applyNumberFormat="1" applyFont="1" applyFill="1" applyBorder="1" applyAlignment="1" applyProtection="1">
      <alignment/>
      <protection/>
    </xf>
    <xf numFmtId="0" fontId="3" fillId="33" borderId="0" xfId="0" applyFont="1" applyFill="1" applyBorder="1" applyAlignment="1" applyProtection="1">
      <alignment horizontal="right"/>
      <protection locked="0"/>
    </xf>
    <xf numFmtId="2" fontId="3" fillId="33" borderId="0" xfId="0" applyNumberFormat="1" applyFont="1" applyFill="1" applyBorder="1" applyAlignment="1" applyProtection="1">
      <alignment horizontal="right"/>
      <protection locked="0"/>
    </xf>
    <xf numFmtId="0" fontId="4" fillId="33" borderId="0" xfId="0" applyFont="1" applyFill="1" applyBorder="1" applyAlignment="1" applyProtection="1">
      <alignment/>
      <protection/>
    </xf>
    <xf numFmtId="0" fontId="4" fillId="33" borderId="0" xfId="0" applyFont="1" applyFill="1" applyBorder="1" applyAlignment="1" applyProtection="1">
      <alignment horizontal="right"/>
      <protection/>
    </xf>
    <xf numFmtId="2" fontId="4" fillId="33" borderId="0" xfId="0" applyNumberFormat="1" applyFont="1" applyFill="1" applyBorder="1" applyAlignment="1" applyProtection="1">
      <alignment horizontal="right"/>
      <protection/>
    </xf>
    <xf numFmtId="2" fontId="4" fillId="33" borderId="0" xfId="0" applyNumberFormat="1" applyFont="1" applyFill="1" applyBorder="1" applyAlignment="1" applyProtection="1">
      <alignment/>
      <protection/>
    </xf>
    <xf numFmtId="168" fontId="8" fillId="0" borderId="20" xfId="0" applyNumberFormat="1" applyFont="1" applyBorder="1" applyAlignment="1" applyProtection="1">
      <alignment horizontal="right"/>
      <protection/>
    </xf>
    <xf numFmtId="0" fontId="14" fillId="33" borderId="0" xfId="0" applyFont="1" applyFill="1" applyAlignment="1" applyProtection="1">
      <alignment/>
      <protection/>
    </xf>
    <xf numFmtId="0" fontId="0" fillId="0" borderId="0" xfId="0" applyFont="1" applyBorder="1" applyAlignment="1" applyProtection="1">
      <alignment/>
      <protection/>
    </xf>
    <xf numFmtId="0" fontId="43" fillId="33" borderId="0" xfId="0" applyFont="1" applyFill="1" applyBorder="1" applyAlignment="1" applyProtection="1">
      <alignment/>
      <protection/>
    </xf>
    <xf numFmtId="168" fontId="1" fillId="33" borderId="33" xfId="0" applyNumberFormat="1" applyFont="1" applyFill="1" applyBorder="1" applyAlignment="1" applyProtection="1">
      <alignment horizontal="center" wrapText="1"/>
      <protection/>
    </xf>
    <xf numFmtId="0" fontId="43" fillId="33" borderId="68" xfId="0" applyFont="1" applyFill="1" applyBorder="1" applyAlignment="1" applyProtection="1">
      <alignment/>
      <protection/>
    </xf>
    <xf numFmtId="3" fontId="3" fillId="40" borderId="20" xfId="0" applyNumberFormat="1" applyFont="1" applyFill="1" applyBorder="1" applyAlignment="1" applyProtection="1">
      <alignment horizontal="right" wrapText="1"/>
      <protection locked="0"/>
    </xf>
    <xf numFmtId="3" fontId="3" fillId="40" borderId="20" xfId="0" applyNumberFormat="1" applyFont="1" applyFill="1" applyBorder="1" applyAlignment="1" applyProtection="1">
      <alignment horizontal="right"/>
      <protection locked="0"/>
    </xf>
    <xf numFmtId="3" fontId="3" fillId="38" borderId="20" xfId="0" applyNumberFormat="1" applyFont="1" applyFill="1" applyBorder="1" applyAlignment="1" applyProtection="1">
      <alignment horizontal="right" wrapText="1"/>
      <protection locked="0"/>
    </xf>
    <xf numFmtId="3" fontId="3" fillId="38" borderId="20" xfId="0" applyNumberFormat="1" applyFont="1" applyFill="1" applyBorder="1" applyAlignment="1" applyProtection="1">
      <alignment horizontal="right"/>
      <protection locked="0"/>
    </xf>
    <xf numFmtId="3" fontId="3" fillId="41" borderId="20" xfId="0" applyNumberFormat="1" applyFont="1" applyFill="1" applyBorder="1" applyAlignment="1" applyProtection="1">
      <alignment horizontal="right" wrapText="1"/>
      <protection locked="0"/>
    </xf>
    <xf numFmtId="3" fontId="3" fillId="41" borderId="20" xfId="0" applyNumberFormat="1" applyFont="1" applyFill="1" applyBorder="1" applyAlignment="1" applyProtection="1">
      <alignment horizontal="right"/>
      <protection locked="0"/>
    </xf>
    <xf numFmtId="3" fontId="3" fillId="37" borderId="20" xfId="0" applyNumberFormat="1" applyFont="1" applyFill="1" applyBorder="1" applyAlignment="1" applyProtection="1">
      <alignment horizontal="right" wrapText="1"/>
      <protection locked="0"/>
    </xf>
    <xf numFmtId="3" fontId="3" fillId="37" borderId="20" xfId="0" applyNumberFormat="1" applyFont="1" applyFill="1" applyBorder="1" applyAlignment="1" applyProtection="1">
      <alignment horizontal="right"/>
      <protection locked="0"/>
    </xf>
    <xf numFmtId="6" fontId="8" fillId="33" borderId="0" xfId="0" applyNumberFormat="1" applyFont="1" applyFill="1" applyBorder="1" applyAlignment="1" applyProtection="1">
      <alignment horizontal="right"/>
      <protection/>
    </xf>
    <xf numFmtId="3" fontId="1" fillId="33" borderId="0" xfId="0" applyNumberFormat="1" applyFont="1" applyFill="1" applyBorder="1" applyAlignment="1" applyProtection="1">
      <alignment horizontal="center"/>
      <protection/>
    </xf>
    <xf numFmtId="168" fontId="1" fillId="33" borderId="34" xfId="0" applyNumberFormat="1" applyFont="1" applyFill="1" applyBorder="1" applyAlignment="1" applyProtection="1">
      <alignment horizontal="right"/>
      <protection/>
    </xf>
    <xf numFmtId="3" fontId="1" fillId="33" borderId="33" xfId="0" applyNumberFormat="1" applyFont="1" applyFill="1" applyBorder="1" applyAlignment="1" applyProtection="1">
      <alignment horizontal="center"/>
      <protection/>
    </xf>
    <xf numFmtId="0" fontId="4" fillId="33" borderId="0" xfId="0" applyFont="1" applyFill="1" applyBorder="1" applyAlignment="1" applyProtection="1">
      <alignment horizontal="center"/>
      <protection/>
    </xf>
    <xf numFmtId="168" fontId="4" fillId="33" borderId="0" xfId="0" applyNumberFormat="1" applyFont="1" applyFill="1" applyBorder="1" applyAlignment="1" applyProtection="1">
      <alignment horizontal="right" wrapText="1"/>
      <protection/>
    </xf>
    <xf numFmtId="3" fontId="4" fillId="33" borderId="0" xfId="0" applyNumberFormat="1" applyFont="1" applyFill="1" applyBorder="1" applyAlignment="1" applyProtection="1">
      <alignment horizontal="right" wrapText="1"/>
      <protection/>
    </xf>
    <xf numFmtId="6" fontId="4" fillId="33" borderId="0" xfId="0" applyNumberFormat="1" applyFont="1" applyFill="1" applyBorder="1" applyAlignment="1" applyProtection="1">
      <alignment horizontal="right" wrapText="1"/>
      <protection/>
    </xf>
    <xf numFmtId="0" fontId="4" fillId="33" borderId="0" xfId="0" applyFont="1" applyFill="1" applyBorder="1" applyAlignment="1" applyProtection="1">
      <alignment horizontal="left" indent="5"/>
      <protection/>
    </xf>
    <xf numFmtId="0" fontId="8" fillId="33" borderId="0" xfId="0" applyFont="1" applyFill="1" applyBorder="1" applyAlignment="1" applyProtection="1">
      <alignment horizontal="center"/>
      <protection/>
    </xf>
    <xf numFmtId="0" fontId="8" fillId="33" borderId="0" xfId="0" applyFont="1" applyFill="1" applyBorder="1" applyAlignment="1" applyProtection="1">
      <alignment horizontal="right"/>
      <protection/>
    </xf>
    <xf numFmtId="3" fontId="8" fillId="33" borderId="0" xfId="0" applyNumberFormat="1" applyFont="1" applyFill="1" applyBorder="1" applyAlignment="1" applyProtection="1">
      <alignment horizontal="right" wrapText="1"/>
      <protection/>
    </xf>
    <xf numFmtId="168" fontId="8" fillId="33" borderId="0" xfId="0" applyNumberFormat="1" applyFont="1" applyFill="1" applyBorder="1" applyAlignment="1" applyProtection="1">
      <alignment horizontal="right" wrapText="1"/>
      <protection/>
    </xf>
    <xf numFmtId="168" fontId="8" fillId="33" borderId="0" xfId="0" applyNumberFormat="1" applyFont="1" applyFill="1" applyAlignment="1" applyProtection="1">
      <alignment/>
      <protection/>
    </xf>
    <xf numFmtId="168" fontId="4" fillId="33" borderId="0" xfId="0" applyNumberFormat="1" applyFont="1" applyFill="1" applyAlignment="1" applyProtection="1">
      <alignment horizontal="right"/>
      <protection/>
    </xf>
    <xf numFmtId="168" fontId="8" fillId="33" borderId="0" xfId="0" applyNumberFormat="1" applyFont="1" applyFill="1" applyBorder="1" applyAlignment="1" applyProtection="1">
      <alignment horizontal="center"/>
      <protection/>
    </xf>
    <xf numFmtId="168" fontId="4" fillId="33" borderId="0" xfId="0" applyNumberFormat="1" applyFont="1" applyFill="1" applyBorder="1" applyAlignment="1" applyProtection="1">
      <alignment horizontal="right"/>
      <protection/>
    </xf>
    <xf numFmtId="6" fontId="8" fillId="33" borderId="0" xfId="0" applyNumberFormat="1" applyFont="1" applyFill="1" applyBorder="1" applyAlignment="1" applyProtection="1">
      <alignment horizontal="right" wrapText="1"/>
      <protection/>
    </xf>
    <xf numFmtId="0" fontId="10" fillId="34" borderId="0" xfId="0" applyFont="1" applyFill="1" applyBorder="1" applyAlignment="1" applyProtection="1">
      <alignment vertical="top"/>
      <protection/>
    </xf>
    <xf numFmtId="0" fontId="33" fillId="42" borderId="0" xfId="0" applyFont="1" applyFill="1" applyBorder="1" applyAlignment="1" applyProtection="1">
      <alignment vertical="center"/>
      <protection/>
    </xf>
    <xf numFmtId="0" fontId="10" fillId="33" borderId="0" xfId="0" applyFont="1" applyFill="1" applyBorder="1" applyAlignment="1" applyProtection="1">
      <alignment vertical="top"/>
      <protection/>
    </xf>
    <xf numFmtId="0" fontId="33" fillId="33" borderId="0" xfId="0" applyFont="1" applyFill="1" applyBorder="1" applyAlignment="1" applyProtection="1">
      <alignment vertical="center"/>
      <protection/>
    </xf>
    <xf numFmtId="0" fontId="10" fillId="33" borderId="0" xfId="0" applyFont="1" applyFill="1" applyBorder="1" applyAlignment="1" applyProtection="1">
      <alignment vertical="center"/>
      <protection/>
    </xf>
    <xf numFmtId="0" fontId="9" fillId="34" borderId="0" xfId="0" applyFont="1" applyFill="1" applyBorder="1" applyAlignment="1" applyProtection="1">
      <alignment vertical="top"/>
      <protection/>
    </xf>
    <xf numFmtId="0" fontId="45" fillId="33" borderId="0" xfId="0" applyFont="1" applyFill="1" applyAlignment="1" applyProtection="1">
      <alignment horizontal="left" vertical="top"/>
      <protection/>
    </xf>
    <xf numFmtId="6" fontId="0" fillId="33" borderId="0" xfId="0" applyNumberFormat="1" applyFill="1" applyBorder="1" applyAlignment="1" applyProtection="1">
      <alignment/>
      <protection/>
    </xf>
    <xf numFmtId="168" fontId="0" fillId="33" borderId="0" xfId="0" applyNumberFormat="1" applyFill="1" applyBorder="1" applyAlignment="1" applyProtection="1">
      <alignment/>
      <protection/>
    </xf>
    <xf numFmtId="6" fontId="0" fillId="34" borderId="0" xfId="0" applyNumberFormat="1" applyFill="1" applyAlignment="1" applyProtection="1">
      <alignment/>
      <protection/>
    </xf>
    <xf numFmtId="0" fontId="0" fillId="33" borderId="20" xfId="0" applyFont="1" applyFill="1" applyBorder="1" applyAlignment="1" applyProtection="1">
      <alignment vertical="center"/>
      <protection/>
    </xf>
    <xf numFmtId="9" fontId="8" fillId="36" borderId="20" xfId="0" applyNumberFormat="1" applyFont="1" applyFill="1" applyBorder="1" applyAlignment="1" applyProtection="1">
      <alignment wrapText="1"/>
      <protection/>
    </xf>
    <xf numFmtId="0" fontId="46" fillId="0" borderId="0" xfId="0" applyFont="1" applyAlignment="1" applyProtection="1">
      <alignment/>
      <protection/>
    </xf>
    <xf numFmtId="0" fontId="32" fillId="34" borderId="0" xfId="0" applyFont="1" applyFill="1" applyAlignment="1" applyProtection="1">
      <alignment horizontal="left" vertical="top"/>
      <protection/>
    </xf>
    <xf numFmtId="0" fontId="9" fillId="34" borderId="0" xfId="0" applyFont="1" applyFill="1" applyAlignment="1" applyProtection="1">
      <alignment/>
      <protection/>
    </xf>
    <xf numFmtId="168" fontId="1" fillId="34" borderId="0" xfId="0" applyNumberFormat="1" applyFont="1" applyFill="1" applyAlignment="1" applyProtection="1">
      <alignment/>
      <protection/>
    </xf>
    <xf numFmtId="0" fontId="32" fillId="34" borderId="0" xfId="0" applyFont="1" applyFill="1" applyBorder="1" applyAlignment="1" applyProtection="1">
      <alignment horizontal="left" vertical="top"/>
      <protection/>
    </xf>
    <xf numFmtId="168" fontId="47" fillId="33" borderId="0" xfId="0" applyNumberFormat="1" applyFont="1" applyFill="1" applyAlignment="1" applyProtection="1">
      <alignment wrapText="1"/>
      <protection/>
    </xf>
    <xf numFmtId="0" fontId="0" fillId="33" borderId="18" xfId="0" applyFill="1" applyBorder="1" applyAlignment="1">
      <alignment/>
    </xf>
    <xf numFmtId="168" fontId="22" fillId="34" borderId="0" xfId="0" applyNumberFormat="1" applyFont="1" applyFill="1" applyAlignment="1" applyProtection="1">
      <alignment vertical="top"/>
      <protection/>
    </xf>
    <xf numFmtId="168" fontId="0" fillId="34" borderId="0" xfId="0" applyNumberFormat="1" applyFill="1" applyAlignment="1" applyProtection="1">
      <alignment wrapText="1"/>
      <protection/>
    </xf>
    <xf numFmtId="0" fontId="6" fillId="34" borderId="0" xfId="0" applyFont="1" applyFill="1" applyBorder="1" applyAlignment="1" applyProtection="1">
      <alignment horizontal="left" vertical="center"/>
      <protection/>
    </xf>
    <xf numFmtId="0" fontId="7" fillId="34" borderId="0" xfId="0" applyFont="1" applyFill="1" applyBorder="1" applyAlignment="1" applyProtection="1">
      <alignment horizontal="left" vertical="center"/>
      <protection/>
    </xf>
    <xf numFmtId="168" fontId="7" fillId="34" borderId="0" xfId="0" applyNumberFormat="1" applyFont="1" applyFill="1" applyBorder="1" applyAlignment="1" applyProtection="1">
      <alignment horizontal="left" vertical="center"/>
      <protection/>
    </xf>
    <xf numFmtId="0" fontId="32" fillId="34" borderId="0" xfId="0" applyFont="1" applyFill="1" applyAlignment="1" applyProtection="1">
      <alignment horizontal="left" vertical="center"/>
      <protection/>
    </xf>
    <xf numFmtId="0" fontId="22" fillId="33" borderId="0" xfId="0" applyFont="1" applyFill="1" applyAlignment="1" applyProtection="1">
      <alignment horizontal="left" vertical="center"/>
      <protection/>
    </xf>
    <xf numFmtId="0" fontId="0" fillId="0" borderId="0" xfId="0" applyAlignment="1" applyProtection="1">
      <alignment vertical="center" wrapText="1"/>
      <protection/>
    </xf>
    <xf numFmtId="0" fontId="37" fillId="34" borderId="0" xfId="0" applyFont="1" applyFill="1" applyAlignment="1" applyProtection="1">
      <alignment horizontal="left" vertical="center"/>
      <protection/>
    </xf>
    <xf numFmtId="0" fontId="29" fillId="34" borderId="0" xfId="0" applyFont="1" applyFill="1" applyBorder="1" applyAlignment="1" applyProtection="1">
      <alignment vertical="center"/>
      <protection/>
    </xf>
    <xf numFmtId="168" fontId="22" fillId="34" borderId="0" xfId="0" applyNumberFormat="1" applyFont="1" applyFill="1" applyAlignment="1" applyProtection="1">
      <alignment vertical="center"/>
      <protection/>
    </xf>
    <xf numFmtId="0" fontId="22" fillId="34" borderId="0" xfId="0" applyFont="1" applyFill="1" applyAlignment="1" applyProtection="1">
      <alignment vertical="center"/>
      <protection/>
    </xf>
    <xf numFmtId="0" fontId="22" fillId="33" borderId="0" xfId="0" applyFont="1" applyFill="1" applyAlignment="1" applyProtection="1">
      <alignment vertical="center"/>
      <protection/>
    </xf>
    <xf numFmtId="0" fontId="28" fillId="33" borderId="0" xfId="0" applyFont="1" applyFill="1" applyAlignment="1" applyProtection="1">
      <alignment horizontal="left" vertical="center"/>
      <protection/>
    </xf>
    <xf numFmtId="0" fontId="32" fillId="34" borderId="0" xfId="0" applyFont="1" applyFill="1" applyBorder="1" applyAlignment="1" applyProtection="1">
      <alignment horizontal="left" vertical="center"/>
      <protection/>
    </xf>
    <xf numFmtId="0" fontId="28" fillId="34" borderId="0" xfId="0" applyFont="1" applyFill="1" applyAlignment="1" applyProtection="1">
      <alignment horizontal="left" vertical="center"/>
      <protection/>
    </xf>
    <xf numFmtId="0" fontId="28" fillId="34" borderId="0" xfId="0" applyFont="1" applyFill="1" applyBorder="1" applyAlignment="1" applyProtection="1">
      <alignment horizontal="right" vertical="center"/>
      <protection/>
    </xf>
    <xf numFmtId="168" fontId="0" fillId="34" borderId="0" xfId="0" applyNumberFormat="1" applyFill="1" applyAlignment="1" applyProtection="1">
      <alignment vertical="center" wrapText="1"/>
      <protection/>
    </xf>
    <xf numFmtId="0" fontId="29" fillId="34" borderId="0" xfId="0" applyFont="1" applyFill="1" applyAlignment="1" applyProtection="1">
      <alignment vertical="center"/>
      <protection/>
    </xf>
    <xf numFmtId="0" fontId="31" fillId="33" borderId="0" xfId="0" applyFont="1" applyFill="1" applyAlignment="1" applyProtection="1">
      <alignment vertical="center"/>
      <protection/>
    </xf>
    <xf numFmtId="168" fontId="9" fillId="34" borderId="0" xfId="0" applyNumberFormat="1" applyFont="1" applyFill="1" applyAlignment="1" applyProtection="1">
      <alignment vertical="top"/>
      <protection/>
    </xf>
    <xf numFmtId="3" fontId="35" fillId="34" borderId="0" xfId="0" applyNumberFormat="1" applyFont="1" applyFill="1" applyAlignment="1" applyProtection="1">
      <alignment vertical="center"/>
      <protection/>
    </xf>
    <xf numFmtId="168" fontId="35" fillId="34" borderId="0" xfId="0" applyNumberFormat="1" applyFont="1" applyFill="1" applyAlignment="1" applyProtection="1">
      <alignment horizontal="right" vertical="center"/>
      <protection/>
    </xf>
    <xf numFmtId="3" fontId="28" fillId="34" borderId="0" xfId="0" applyNumberFormat="1" applyFont="1" applyFill="1" applyBorder="1" applyAlignment="1" applyProtection="1">
      <alignment horizontal="left" vertical="center" indent="11"/>
      <protection/>
    </xf>
    <xf numFmtId="168" fontId="28" fillId="34" borderId="0" xfId="0" applyNumberFormat="1" applyFont="1" applyFill="1" applyBorder="1" applyAlignment="1" applyProtection="1">
      <alignment horizontal="right" vertical="center"/>
      <protection/>
    </xf>
    <xf numFmtId="0" fontId="29" fillId="34" borderId="0" xfId="0" applyFont="1" applyFill="1" applyBorder="1" applyAlignment="1" applyProtection="1">
      <alignment horizontal="right" vertical="center"/>
      <protection/>
    </xf>
    <xf numFmtId="3" fontId="0" fillId="40" borderId="20" xfId="0" applyNumberFormat="1" applyFont="1" applyFill="1" applyBorder="1" applyAlignment="1" applyProtection="1">
      <alignment/>
      <protection locked="0"/>
    </xf>
    <xf numFmtId="2" fontId="0" fillId="0" borderId="0" xfId="0" applyNumberFormat="1" applyFont="1" applyAlignment="1" applyProtection="1">
      <alignment/>
      <protection/>
    </xf>
    <xf numFmtId="0" fontId="1" fillId="33" borderId="0" xfId="0" applyFont="1" applyFill="1" applyBorder="1" applyAlignment="1" applyProtection="1">
      <alignment horizontal="left" vertical="center" wrapText="1"/>
      <protection/>
    </xf>
    <xf numFmtId="0" fontId="3" fillId="33" borderId="0" xfId="0" applyFont="1" applyFill="1" applyBorder="1" applyAlignment="1" applyProtection="1">
      <alignment horizontal="left" wrapText="1"/>
      <protection/>
    </xf>
    <xf numFmtId="0" fontId="3" fillId="33" borderId="0" xfId="0" applyFont="1" applyFill="1" applyBorder="1" applyAlignment="1" applyProtection="1">
      <alignment horizontal="left" wrapText="1"/>
      <protection locked="0"/>
    </xf>
    <xf numFmtId="168" fontId="4" fillId="33" borderId="0" xfId="0" applyNumberFormat="1" applyFont="1" applyFill="1" applyBorder="1" applyAlignment="1" applyProtection="1">
      <alignment horizontal="left"/>
      <protection/>
    </xf>
    <xf numFmtId="9" fontId="10" fillId="33" borderId="0" xfId="0" applyNumberFormat="1" applyFont="1" applyFill="1" applyBorder="1" applyAlignment="1" applyProtection="1">
      <alignment horizontal="left"/>
      <protection/>
    </xf>
    <xf numFmtId="6" fontId="0" fillId="34" borderId="0" xfId="0" applyNumberFormat="1" applyFill="1" applyAlignment="1" applyProtection="1">
      <alignment/>
      <protection/>
    </xf>
    <xf numFmtId="0" fontId="27" fillId="39" borderId="18" xfId="0" applyFont="1" applyFill="1" applyBorder="1" applyAlignment="1" applyProtection="1">
      <alignment vertical="center"/>
      <protection/>
    </xf>
    <xf numFmtId="9" fontId="8" fillId="36" borderId="20" xfId="0" applyNumberFormat="1" applyFont="1" applyFill="1" applyBorder="1" applyAlignment="1" applyProtection="1">
      <alignment/>
      <protection/>
    </xf>
    <xf numFmtId="6" fontId="0" fillId="33" borderId="18" xfId="0" applyNumberFormat="1" applyFill="1" applyBorder="1" applyAlignment="1" applyProtection="1">
      <alignment/>
      <protection/>
    </xf>
    <xf numFmtId="168" fontId="0" fillId="33" borderId="18" xfId="0" applyNumberFormat="1" applyFill="1" applyBorder="1" applyAlignment="1" applyProtection="1">
      <alignment/>
      <protection/>
    </xf>
    <xf numFmtId="0" fontId="48" fillId="33" borderId="0" xfId="0" applyFont="1" applyFill="1" applyAlignment="1" applyProtection="1">
      <alignment horizontal="left" vertical="top"/>
      <protection/>
    </xf>
    <xf numFmtId="0" fontId="4" fillId="33" borderId="0" xfId="0" applyFont="1" applyFill="1" applyBorder="1" applyAlignment="1" applyProtection="1">
      <alignment horizontal="left" wrapText="1"/>
      <protection/>
    </xf>
    <xf numFmtId="10" fontId="22" fillId="34" borderId="69" xfId="0" applyNumberFormat="1" applyFont="1" applyFill="1" applyBorder="1" applyAlignment="1" applyProtection="1">
      <alignment horizontal="center" vertical="center"/>
      <protection/>
    </xf>
    <xf numFmtId="0" fontId="22" fillId="34" borderId="45" xfId="0" applyFont="1" applyFill="1" applyBorder="1" applyAlignment="1" applyProtection="1">
      <alignment horizontal="center" vertical="center" wrapText="1"/>
      <protection/>
    </xf>
    <xf numFmtId="0" fontId="0" fillId="1" borderId="0" xfId="0" applyFill="1" applyAlignment="1">
      <alignment/>
    </xf>
    <xf numFmtId="168" fontId="4" fillId="33" borderId="70" xfId="0" applyNumberFormat="1" applyFont="1" applyFill="1" applyBorder="1" applyAlignment="1" applyProtection="1">
      <alignment horizontal="right" wrapText="1"/>
      <protection/>
    </xf>
    <xf numFmtId="168" fontId="1" fillId="33" borderId="71" xfId="0" applyNumberFormat="1" applyFont="1" applyFill="1" applyBorder="1" applyAlignment="1" applyProtection="1">
      <alignment wrapText="1"/>
      <protection/>
    </xf>
    <xf numFmtId="168" fontId="4" fillId="36" borderId="52" xfId="0" applyNumberFormat="1" applyFont="1" applyFill="1" applyBorder="1" applyAlignment="1" applyProtection="1">
      <alignment wrapText="1"/>
      <protection/>
    </xf>
    <xf numFmtId="168" fontId="4" fillId="36" borderId="0" xfId="0" applyNumberFormat="1" applyFont="1" applyFill="1" applyBorder="1" applyAlignment="1" applyProtection="1">
      <alignment wrapText="1"/>
      <protection/>
    </xf>
    <xf numFmtId="0" fontId="10" fillId="33" borderId="72" xfId="0" applyFont="1" applyFill="1" applyBorder="1" applyAlignment="1" applyProtection="1">
      <alignment horizontal="left"/>
      <protection/>
    </xf>
    <xf numFmtId="0" fontId="10" fillId="33" borderId="73" xfId="0" applyFont="1" applyFill="1" applyBorder="1" applyAlignment="1" applyProtection="1">
      <alignment horizontal="right" wrapText="1"/>
      <protection/>
    </xf>
    <xf numFmtId="0" fontId="10" fillId="33" borderId="74" xfId="0" applyFont="1" applyFill="1" applyBorder="1" applyAlignment="1" applyProtection="1">
      <alignment horizontal="left"/>
      <protection/>
    </xf>
    <xf numFmtId="10" fontId="22" fillId="34" borderId="75" xfId="0" applyNumberFormat="1" applyFont="1" applyFill="1" applyBorder="1" applyAlignment="1" applyProtection="1">
      <alignment horizontal="center" vertical="center"/>
      <protection/>
    </xf>
    <xf numFmtId="168" fontId="4" fillId="33" borderId="76" xfId="0" applyNumberFormat="1" applyFont="1" applyFill="1" applyBorder="1" applyAlignment="1" applyProtection="1">
      <alignment/>
      <protection/>
    </xf>
    <xf numFmtId="168" fontId="8" fillId="33" borderId="76" xfId="0" applyNumberFormat="1" applyFont="1" applyFill="1" applyBorder="1" applyAlignment="1" applyProtection="1">
      <alignment/>
      <protection/>
    </xf>
    <xf numFmtId="168" fontId="0" fillId="33" borderId="77" xfId="0" applyNumberFormat="1" applyFill="1" applyBorder="1" applyAlignment="1" applyProtection="1">
      <alignment/>
      <protection/>
    </xf>
    <xf numFmtId="168" fontId="0" fillId="33" borderId="78" xfId="0" applyNumberFormat="1" applyFill="1" applyBorder="1" applyAlignment="1" applyProtection="1">
      <alignment/>
      <protection/>
    </xf>
    <xf numFmtId="0" fontId="9" fillId="33" borderId="28" xfId="0" applyFont="1" applyFill="1" applyBorder="1" applyAlignment="1" applyProtection="1">
      <alignment horizontal="center" vertical="center" wrapText="1"/>
      <protection/>
    </xf>
    <xf numFmtId="0" fontId="15" fillId="0" borderId="0" xfId="0" applyFont="1" applyAlignment="1" applyProtection="1">
      <alignment horizontal="left"/>
      <protection/>
    </xf>
    <xf numFmtId="6" fontId="37" fillId="33" borderId="0" xfId="0" applyNumberFormat="1" applyFont="1" applyFill="1" applyBorder="1" applyAlignment="1" applyProtection="1">
      <alignment horizontal="left" vertical="top"/>
      <protection/>
    </xf>
    <xf numFmtId="6" fontId="28" fillId="33" borderId="0" xfId="0" applyNumberFormat="1" applyFont="1" applyFill="1" applyBorder="1" applyAlignment="1" applyProtection="1">
      <alignment horizontal="left" vertical="top"/>
      <protection/>
    </xf>
    <xf numFmtId="0" fontId="27" fillId="39" borderId="29" xfId="0" applyFont="1" applyFill="1" applyBorder="1" applyAlignment="1" applyProtection="1">
      <alignment vertical="center"/>
      <protection/>
    </xf>
    <xf numFmtId="0" fontId="14" fillId="33" borderId="0" xfId="0" applyFont="1" applyFill="1" applyBorder="1" applyAlignment="1" applyProtection="1">
      <alignment/>
      <protection/>
    </xf>
    <xf numFmtId="0" fontId="14" fillId="0" borderId="0" xfId="0" applyNumberFormat="1" applyFont="1" applyFill="1" applyBorder="1" applyAlignment="1" applyProtection="1">
      <alignment/>
      <protection/>
    </xf>
    <xf numFmtId="0" fontId="0" fillId="0" borderId="0" xfId="0" applyNumberFormat="1" applyFill="1" applyBorder="1" applyAlignment="1" applyProtection="1">
      <alignment/>
      <protection/>
    </xf>
    <xf numFmtId="0" fontId="14" fillId="0" borderId="0" xfId="0" applyNumberFormat="1" applyFont="1" applyFill="1" applyBorder="1" applyAlignment="1" applyProtection="1">
      <alignment horizontal="right" vertical="top"/>
      <protection/>
    </xf>
    <xf numFmtId="0" fontId="14" fillId="0" borderId="0" xfId="0" applyNumberFormat="1" applyFont="1" applyFill="1" applyBorder="1" applyAlignment="1" applyProtection="1">
      <alignment vertical="top"/>
      <protection/>
    </xf>
    <xf numFmtId="0" fontId="52" fillId="0" borderId="0" xfId="0" applyFont="1" applyAlignment="1">
      <alignment/>
    </xf>
    <xf numFmtId="0" fontId="20" fillId="0" borderId="0" xfId="0" applyFont="1" applyAlignment="1" applyProtection="1">
      <alignment/>
      <protection/>
    </xf>
    <xf numFmtId="0" fontId="33" fillId="33" borderId="0" xfId="0" applyFont="1" applyFill="1" applyBorder="1" applyAlignment="1" applyProtection="1">
      <alignment horizontal="left"/>
      <protection/>
    </xf>
    <xf numFmtId="0" fontId="52" fillId="33" borderId="0" xfId="0" applyFont="1" applyFill="1" applyBorder="1" applyAlignment="1" applyProtection="1">
      <alignment horizontal="right" wrapText="1"/>
      <protection/>
    </xf>
    <xf numFmtId="0" fontId="23" fillId="33" borderId="0" xfId="0" applyFont="1" applyFill="1" applyBorder="1" applyAlignment="1" applyProtection="1">
      <alignment/>
      <protection/>
    </xf>
    <xf numFmtId="0" fontId="53" fillId="33" borderId="0" xfId="0" applyFont="1" applyFill="1" applyBorder="1" applyAlignment="1" applyProtection="1">
      <alignment vertical="top"/>
      <protection/>
    </xf>
    <xf numFmtId="0" fontId="52" fillId="33" borderId="0" xfId="0" applyFont="1" applyFill="1" applyBorder="1" applyAlignment="1" applyProtection="1">
      <alignment vertical="top"/>
      <protection/>
    </xf>
    <xf numFmtId="0" fontId="20" fillId="33" borderId="0" xfId="0" applyFont="1" applyFill="1" applyAlignment="1" applyProtection="1">
      <alignment/>
      <protection/>
    </xf>
    <xf numFmtId="0" fontId="20" fillId="33" borderId="0" xfId="0" applyFont="1" applyFill="1" applyBorder="1" applyAlignment="1" applyProtection="1">
      <alignment/>
      <protection/>
    </xf>
    <xf numFmtId="0" fontId="33" fillId="0" borderId="0" xfId="0" applyFont="1" applyAlignment="1" applyProtection="1">
      <alignment/>
      <protection/>
    </xf>
    <xf numFmtId="0" fontId="0" fillId="0" borderId="20" xfId="0" applyFont="1" applyBorder="1" applyAlignment="1" applyProtection="1">
      <alignment horizontal="center" vertical="top"/>
      <protection/>
    </xf>
    <xf numFmtId="0" fontId="22" fillId="33" borderId="20" xfId="0" applyFont="1" applyFill="1" applyBorder="1" applyAlignment="1" applyProtection="1">
      <alignment horizontal="left" vertical="center" indent="2"/>
      <protection/>
    </xf>
    <xf numFmtId="0" fontId="0" fillId="0" borderId="20" xfId="0" applyFont="1" applyBorder="1" applyAlignment="1" applyProtection="1">
      <alignment/>
      <protection/>
    </xf>
    <xf numFmtId="0" fontId="13" fillId="33" borderId="20" xfId="0" applyFont="1" applyFill="1" applyBorder="1" applyAlignment="1" applyProtection="1">
      <alignment horizontal="left" vertical="center"/>
      <protection/>
    </xf>
    <xf numFmtId="0" fontId="1" fillId="33" borderId="20" xfId="0" applyFont="1" applyFill="1" applyBorder="1" applyAlignment="1" applyProtection="1">
      <alignment horizontal="center" textRotation="90" wrapText="1"/>
      <protection/>
    </xf>
    <xf numFmtId="2" fontId="1" fillId="33" borderId="20" xfId="0" applyNumberFormat="1" applyFont="1" applyFill="1" applyBorder="1" applyAlignment="1" applyProtection="1">
      <alignment horizontal="center" textRotation="90" wrapText="1"/>
      <protection/>
    </xf>
    <xf numFmtId="0" fontId="13"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wrapText="1"/>
      <protection/>
    </xf>
    <xf numFmtId="0" fontId="0" fillId="40" borderId="20" xfId="0" applyFont="1" applyFill="1" applyBorder="1" applyAlignment="1" applyProtection="1">
      <alignment horizontal="center" vertical="center" textRotation="90" wrapText="1"/>
      <protection locked="0"/>
    </xf>
    <xf numFmtId="0" fontId="0" fillId="38" borderId="20" xfId="0" applyFont="1" applyFill="1" applyBorder="1" applyAlignment="1" applyProtection="1">
      <alignment horizontal="center" vertical="center" textRotation="90" wrapText="1"/>
      <protection locked="0"/>
    </xf>
    <xf numFmtId="0" fontId="0" fillId="41" borderId="20" xfId="0" applyFont="1" applyFill="1" applyBorder="1" applyAlignment="1" applyProtection="1">
      <alignment horizontal="center" vertical="center" textRotation="90" wrapText="1"/>
      <protection locked="0"/>
    </xf>
    <xf numFmtId="0" fontId="0" fillId="37" borderId="20" xfId="0" applyFont="1" applyFill="1" applyBorder="1" applyAlignment="1" applyProtection="1">
      <alignment horizontal="center" vertical="center" textRotation="90" wrapText="1"/>
      <protection locked="0"/>
    </xf>
    <xf numFmtId="0" fontId="0" fillId="0" borderId="20" xfId="0" applyFont="1" applyFill="1" applyBorder="1" applyAlignment="1" applyProtection="1">
      <alignment horizontal="center" vertical="center" wrapText="1"/>
      <protection/>
    </xf>
    <xf numFmtId="0" fontId="0" fillId="40" borderId="20" xfId="0" applyFont="1" applyFill="1" applyBorder="1" applyAlignment="1" applyProtection="1">
      <alignment horizontal="center" vertical="top" textRotation="90" wrapText="1"/>
      <protection locked="0"/>
    </xf>
    <xf numFmtId="0" fontId="0" fillId="38" borderId="20" xfId="0" applyFont="1" applyFill="1" applyBorder="1" applyAlignment="1" applyProtection="1">
      <alignment horizontal="center" vertical="top" textRotation="90" wrapText="1"/>
      <protection locked="0"/>
    </xf>
    <xf numFmtId="0" fontId="0" fillId="41" borderId="20" xfId="0" applyFont="1" applyFill="1" applyBorder="1" applyAlignment="1" applyProtection="1">
      <alignment horizontal="center" vertical="top" textRotation="90" wrapText="1"/>
      <protection locked="0"/>
    </xf>
    <xf numFmtId="0" fontId="0" fillId="37" borderId="20" xfId="0" applyFont="1" applyFill="1" applyBorder="1" applyAlignment="1" applyProtection="1">
      <alignment horizontal="center" vertical="top" textRotation="90" wrapText="1"/>
      <protection locked="0"/>
    </xf>
    <xf numFmtId="0" fontId="4" fillId="34" borderId="0" xfId="0" applyFont="1" applyFill="1" applyBorder="1" applyAlignment="1" applyProtection="1">
      <alignment horizontal="left"/>
      <protection locked="0"/>
    </xf>
    <xf numFmtId="0" fontId="0" fillId="34" borderId="20" xfId="0" applyNumberFormat="1" applyFont="1" applyFill="1" applyBorder="1" applyAlignment="1" applyProtection="1">
      <alignment horizontal="center" wrapText="1"/>
      <protection locked="0"/>
    </xf>
    <xf numFmtId="2" fontId="0" fillId="34" borderId="20" xfId="0" applyNumberFormat="1" applyFont="1" applyFill="1" applyBorder="1" applyAlignment="1" applyProtection="1">
      <alignment horizontal="left" wrapText="1"/>
      <protection locked="0"/>
    </xf>
    <xf numFmtId="49" fontId="0" fillId="34" borderId="20" xfId="0" applyNumberFormat="1" applyFont="1" applyFill="1" applyBorder="1" applyAlignment="1" applyProtection="1">
      <alignment horizontal="left" wrapText="1"/>
      <protection locked="0"/>
    </xf>
    <xf numFmtId="9" fontId="0" fillId="33" borderId="20" xfId="0" applyNumberFormat="1" applyFont="1" applyFill="1" applyBorder="1" applyAlignment="1" applyProtection="1">
      <alignment/>
      <protection/>
    </xf>
    <xf numFmtId="168" fontId="0" fillId="0" borderId="20" xfId="0" applyNumberFormat="1" applyFont="1" applyFill="1" applyBorder="1" applyAlignment="1" applyProtection="1">
      <alignment/>
      <protection/>
    </xf>
    <xf numFmtId="3" fontId="0" fillId="33" borderId="20" xfId="0" applyNumberFormat="1" applyFont="1" applyFill="1" applyBorder="1" applyAlignment="1" applyProtection="1">
      <alignment/>
      <protection/>
    </xf>
    <xf numFmtId="0" fontId="4" fillId="33" borderId="20" xfId="0" applyFont="1" applyFill="1" applyBorder="1" applyAlignment="1" applyProtection="1">
      <alignment horizontal="right"/>
      <protection/>
    </xf>
    <xf numFmtId="9" fontId="4" fillId="33" borderId="20" xfId="0" applyNumberFormat="1" applyFont="1" applyFill="1" applyBorder="1" applyAlignment="1" applyProtection="1">
      <alignment/>
      <protection/>
    </xf>
    <xf numFmtId="168" fontId="4" fillId="33" borderId="20" xfId="0" applyNumberFormat="1" applyFont="1" applyFill="1" applyBorder="1" applyAlignment="1" applyProtection="1">
      <alignment/>
      <protection/>
    </xf>
    <xf numFmtId="3" fontId="4" fillId="33" borderId="20" xfId="0" applyNumberFormat="1" applyFont="1" applyFill="1" applyBorder="1" applyAlignment="1" applyProtection="1">
      <alignment/>
      <protection/>
    </xf>
    <xf numFmtId="0" fontId="9" fillId="33" borderId="20" xfId="0" applyFont="1" applyFill="1" applyBorder="1" applyAlignment="1" applyProtection="1">
      <alignment horizontal="right"/>
      <protection/>
    </xf>
    <xf numFmtId="0" fontId="0" fillId="34" borderId="79" xfId="0" applyNumberFormat="1" applyFont="1" applyFill="1" applyBorder="1" applyAlignment="1" applyProtection="1">
      <alignment horizontal="center" wrapText="1"/>
      <protection locked="0"/>
    </xf>
    <xf numFmtId="2" fontId="0" fillId="34" borderId="79" xfId="0" applyNumberFormat="1" applyFont="1" applyFill="1" applyBorder="1" applyAlignment="1" applyProtection="1">
      <alignment horizontal="left" wrapText="1"/>
      <protection locked="0"/>
    </xf>
    <xf numFmtId="49" fontId="0" fillId="34" borderId="79" xfId="0" applyNumberFormat="1" applyFont="1" applyFill="1" applyBorder="1" applyAlignment="1" applyProtection="1">
      <alignment horizontal="left" wrapText="1"/>
      <protection locked="0"/>
    </xf>
    <xf numFmtId="9" fontId="0" fillId="33" borderId="79" xfId="0" applyNumberFormat="1" applyFont="1" applyFill="1" applyBorder="1" applyAlignment="1" applyProtection="1">
      <alignment/>
      <protection/>
    </xf>
    <xf numFmtId="168" fontId="0" fillId="0" borderId="79" xfId="0" applyNumberFormat="1" applyFont="1" applyFill="1" applyBorder="1" applyAlignment="1" applyProtection="1">
      <alignment/>
      <protection/>
    </xf>
    <xf numFmtId="3" fontId="0" fillId="33" borderId="79" xfId="0" applyNumberFormat="1" applyFont="1" applyFill="1" applyBorder="1" applyAlignment="1" applyProtection="1">
      <alignment/>
      <protection/>
    </xf>
    <xf numFmtId="0" fontId="4" fillId="33" borderId="80" xfId="0" applyFont="1" applyFill="1" applyBorder="1" applyAlignment="1" applyProtection="1">
      <alignment horizontal="right"/>
      <protection/>
    </xf>
    <xf numFmtId="2" fontId="4" fillId="33" borderId="81" xfId="0" applyNumberFormat="1" applyFont="1" applyFill="1" applyBorder="1" applyAlignment="1" applyProtection="1">
      <alignment horizontal="right"/>
      <protection/>
    </xf>
    <xf numFmtId="0" fontId="4" fillId="33" borderId="82" xfId="0" applyFont="1" applyFill="1" applyBorder="1" applyAlignment="1" applyProtection="1">
      <alignment horizontal="right" wrapText="1"/>
      <protection/>
    </xf>
    <xf numFmtId="9" fontId="4" fillId="33" borderId="83" xfId="0" applyNumberFormat="1" applyFont="1" applyFill="1" applyBorder="1" applyAlignment="1" applyProtection="1">
      <alignment/>
      <protection/>
    </xf>
    <xf numFmtId="168" fontId="4" fillId="33" borderId="83" xfId="0" applyNumberFormat="1" applyFont="1" applyFill="1" applyBorder="1" applyAlignment="1" applyProtection="1">
      <alignment/>
      <protection/>
    </xf>
    <xf numFmtId="3" fontId="4" fillId="33" borderId="83" xfId="0" applyNumberFormat="1" applyFont="1" applyFill="1" applyBorder="1" applyAlignment="1" applyProtection="1">
      <alignment/>
      <protection/>
    </xf>
    <xf numFmtId="0" fontId="1" fillId="33" borderId="0" xfId="0" applyFont="1" applyFill="1" applyBorder="1" applyAlignment="1" applyProtection="1">
      <alignment horizontal="center" textRotation="90" wrapText="1"/>
      <protection/>
    </xf>
    <xf numFmtId="0" fontId="0" fillId="33" borderId="0" xfId="0" applyFont="1" applyFill="1" applyBorder="1" applyAlignment="1" applyProtection="1">
      <alignment horizontal="center" textRotation="90" wrapText="1"/>
      <protection/>
    </xf>
    <xf numFmtId="0" fontId="0" fillId="33" borderId="0" xfId="0" applyFont="1" applyFill="1" applyBorder="1" applyAlignment="1" applyProtection="1">
      <alignment textRotation="90" wrapText="1"/>
      <protection/>
    </xf>
    <xf numFmtId="168" fontId="0" fillId="33" borderId="20" xfId="0" applyNumberFormat="1" applyFont="1" applyFill="1" applyBorder="1" applyAlignment="1" applyProtection="1">
      <alignment/>
      <protection/>
    </xf>
    <xf numFmtId="3" fontId="0" fillId="41" borderId="20" xfId="0" applyNumberFormat="1" applyFont="1" applyFill="1" applyBorder="1" applyAlignment="1" applyProtection="1">
      <alignment/>
      <protection locked="0"/>
    </xf>
    <xf numFmtId="168" fontId="8" fillId="33" borderId="20" xfId="0" applyNumberFormat="1" applyFont="1" applyFill="1" applyBorder="1" applyAlignment="1" applyProtection="1">
      <alignment/>
      <protection/>
    </xf>
    <xf numFmtId="168" fontId="3" fillId="33" borderId="20" xfId="0" applyNumberFormat="1" applyFont="1" applyFill="1" applyBorder="1" applyAlignment="1" applyProtection="1">
      <alignment/>
      <protection/>
    </xf>
    <xf numFmtId="168" fontId="8" fillId="40" borderId="20" xfId="0" applyNumberFormat="1" applyFont="1" applyFill="1" applyBorder="1" applyAlignment="1" applyProtection="1">
      <alignment/>
      <protection locked="0"/>
    </xf>
    <xf numFmtId="168" fontId="8" fillId="38" borderId="20" xfId="0" applyNumberFormat="1" applyFont="1" applyFill="1" applyBorder="1" applyAlignment="1" applyProtection="1">
      <alignment/>
      <protection locked="0"/>
    </xf>
    <xf numFmtId="168" fontId="8" fillId="41" borderId="20" xfId="0" applyNumberFormat="1" applyFont="1" applyFill="1" applyBorder="1" applyAlignment="1" applyProtection="1">
      <alignment/>
      <protection locked="0"/>
    </xf>
    <xf numFmtId="168" fontId="8" fillId="37" borderId="20" xfId="0" applyNumberFormat="1" applyFont="1" applyFill="1" applyBorder="1" applyAlignment="1" applyProtection="1">
      <alignment/>
      <protection locked="0"/>
    </xf>
    <xf numFmtId="0" fontId="4" fillId="33" borderId="20" xfId="0" applyFont="1" applyFill="1" applyBorder="1" applyAlignment="1" applyProtection="1">
      <alignment/>
      <protection/>
    </xf>
    <xf numFmtId="0" fontId="8" fillId="33" borderId="20" xfId="0" applyFont="1" applyFill="1" applyBorder="1" applyAlignment="1" applyProtection="1">
      <alignment/>
      <protection/>
    </xf>
    <xf numFmtId="10" fontId="4" fillId="40" borderId="20" xfId="0" applyNumberFormat="1" applyFont="1" applyFill="1" applyBorder="1" applyAlignment="1" applyProtection="1">
      <alignment/>
      <protection locked="0"/>
    </xf>
    <xf numFmtId="168" fontId="8" fillId="33" borderId="20" xfId="0" applyNumberFormat="1" applyFont="1" applyFill="1" applyBorder="1" applyAlignment="1" applyProtection="1">
      <alignment horizontal="right"/>
      <protection/>
    </xf>
    <xf numFmtId="10" fontId="4" fillId="38" borderId="20" xfId="0" applyNumberFormat="1" applyFont="1" applyFill="1" applyBorder="1" applyAlignment="1" applyProtection="1">
      <alignment horizontal="right"/>
      <protection locked="0"/>
    </xf>
    <xf numFmtId="10" fontId="4" fillId="41" borderId="20" xfId="0" applyNumberFormat="1" applyFont="1" applyFill="1" applyBorder="1" applyAlignment="1" applyProtection="1">
      <alignment horizontal="right"/>
      <protection locked="0"/>
    </xf>
    <xf numFmtId="10" fontId="4" fillId="37" borderId="20" xfId="0" applyNumberFormat="1" applyFont="1" applyFill="1" applyBorder="1" applyAlignment="1" applyProtection="1">
      <alignment horizontal="right"/>
      <protection locked="0"/>
    </xf>
    <xf numFmtId="0" fontId="8" fillId="0" borderId="20" xfId="0" applyFont="1" applyBorder="1" applyAlignment="1" applyProtection="1">
      <alignment/>
      <protection/>
    </xf>
    <xf numFmtId="0" fontId="8" fillId="0" borderId="20" xfId="0" applyFont="1" applyBorder="1" applyAlignment="1" applyProtection="1">
      <alignment wrapText="1"/>
      <protection/>
    </xf>
    <xf numFmtId="168" fontId="8" fillId="0" borderId="20" xfId="0" applyNumberFormat="1" applyFont="1" applyBorder="1" applyAlignment="1" applyProtection="1">
      <alignment horizontal="right" wrapText="1"/>
      <protection/>
    </xf>
    <xf numFmtId="9" fontId="10" fillId="0" borderId="20" xfId="0" applyNumberFormat="1" applyFont="1" applyBorder="1" applyAlignment="1" applyProtection="1">
      <alignment/>
      <protection/>
    </xf>
    <xf numFmtId="9" fontId="24" fillId="33" borderId="20" xfId="0" applyNumberFormat="1" applyFont="1" applyFill="1" applyBorder="1" applyAlignment="1" applyProtection="1">
      <alignment/>
      <protection/>
    </xf>
    <xf numFmtId="10" fontId="10" fillId="40" borderId="20" xfId="0" applyNumberFormat="1" applyFont="1" applyFill="1" applyBorder="1" applyAlignment="1" applyProtection="1">
      <alignment/>
      <protection locked="0"/>
    </xf>
    <xf numFmtId="168" fontId="24" fillId="0" borderId="20" xfId="0" applyNumberFormat="1" applyFont="1" applyBorder="1" applyAlignment="1" applyProtection="1">
      <alignment/>
      <protection/>
    </xf>
    <xf numFmtId="168" fontId="24" fillId="33" borderId="20" xfId="0" applyNumberFormat="1" applyFont="1" applyFill="1" applyBorder="1" applyAlignment="1" applyProtection="1">
      <alignment/>
      <protection/>
    </xf>
    <xf numFmtId="168" fontId="10" fillId="0" borderId="20" xfId="0" applyNumberFormat="1" applyFont="1" applyBorder="1" applyAlignment="1" applyProtection="1">
      <alignment/>
      <protection/>
    </xf>
    <xf numFmtId="1" fontId="10" fillId="40" borderId="20" xfId="0" applyNumberFormat="1" applyFont="1" applyFill="1" applyBorder="1" applyAlignment="1" applyProtection="1">
      <alignment/>
      <protection locked="0"/>
    </xf>
    <xf numFmtId="168" fontId="10" fillId="40" borderId="20" xfId="0" applyNumberFormat="1" applyFont="1" applyFill="1" applyBorder="1" applyAlignment="1" applyProtection="1">
      <alignment/>
      <protection locked="0"/>
    </xf>
    <xf numFmtId="10" fontId="10" fillId="38" borderId="20" xfId="0" applyNumberFormat="1" applyFont="1" applyFill="1" applyBorder="1" applyAlignment="1" applyProtection="1">
      <alignment/>
      <protection locked="0"/>
    </xf>
    <xf numFmtId="9" fontId="24" fillId="0" borderId="20" xfId="0" applyNumberFormat="1" applyFont="1" applyBorder="1" applyAlignment="1" applyProtection="1">
      <alignment/>
      <protection/>
    </xf>
    <xf numFmtId="1" fontId="10" fillId="38" borderId="20" xfId="0" applyNumberFormat="1" applyFont="1" applyFill="1" applyBorder="1" applyAlignment="1" applyProtection="1">
      <alignment/>
      <protection locked="0"/>
    </xf>
    <xf numFmtId="168" fontId="10" fillId="38" borderId="20" xfId="0" applyNumberFormat="1" applyFont="1" applyFill="1" applyBorder="1" applyAlignment="1" applyProtection="1">
      <alignment/>
      <protection locked="0"/>
    </xf>
    <xf numFmtId="10" fontId="10" fillId="41" borderId="20" xfId="0" applyNumberFormat="1" applyFont="1" applyFill="1" applyBorder="1" applyAlignment="1" applyProtection="1">
      <alignment/>
      <protection locked="0"/>
    </xf>
    <xf numFmtId="1" fontId="10" fillId="41" borderId="20" xfId="0" applyNumberFormat="1" applyFont="1" applyFill="1" applyBorder="1" applyAlignment="1" applyProtection="1">
      <alignment/>
      <protection locked="0"/>
    </xf>
    <xf numFmtId="168" fontId="10" fillId="41" borderId="20" xfId="0" applyNumberFormat="1" applyFont="1" applyFill="1" applyBorder="1" applyAlignment="1" applyProtection="1">
      <alignment/>
      <protection locked="0"/>
    </xf>
    <xf numFmtId="10" fontId="10" fillId="37" borderId="20" xfId="0" applyNumberFormat="1" applyFont="1" applyFill="1" applyBorder="1" applyAlignment="1" applyProtection="1">
      <alignment/>
      <protection locked="0"/>
    </xf>
    <xf numFmtId="1" fontId="10" fillId="37" borderId="20" xfId="0" applyNumberFormat="1" applyFont="1" applyFill="1" applyBorder="1" applyAlignment="1" applyProtection="1">
      <alignment/>
      <protection locked="0"/>
    </xf>
    <xf numFmtId="168" fontId="10" fillId="37" borderId="20" xfId="0" applyNumberFormat="1" applyFont="1" applyFill="1" applyBorder="1" applyAlignment="1" applyProtection="1">
      <alignment/>
      <protection locked="0"/>
    </xf>
    <xf numFmtId="168" fontId="0" fillId="33" borderId="79" xfId="0" applyNumberFormat="1" applyFont="1" applyFill="1" applyBorder="1" applyAlignment="1" applyProtection="1">
      <alignment/>
      <protection/>
    </xf>
    <xf numFmtId="3" fontId="0" fillId="40" borderId="79" xfId="0" applyNumberFormat="1" applyFont="1" applyFill="1" applyBorder="1" applyAlignment="1" applyProtection="1">
      <alignment/>
      <protection locked="0"/>
    </xf>
    <xf numFmtId="3" fontId="0" fillId="38" borderId="79" xfId="0" applyNumberFormat="1" applyFont="1" applyFill="1" applyBorder="1" applyAlignment="1" applyProtection="1">
      <alignment/>
      <protection locked="0"/>
    </xf>
    <xf numFmtId="3" fontId="0" fillId="41" borderId="79" xfId="0" applyNumberFormat="1" applyFont="1" applyFill="1" applyBorder="1" applyAlignment="1" applyProtection="1">
      <alignment/>
      <protection locked="0"/>
    </xf>
    <xf numFmtId="3" fontId="0" fillId="37" borderId="79" xfId="0" applyNumberFormat="1" applyFont="1" applyFill="1" applyBorder="1" applyAlignment="1" applyProtection="1">
      <alignment/>
      <protection locked="0"/>
    </xf>
    <xf numFmtId="0" fontId="1" fillId="33" borderId="33" xfId="0" applyFont="1" applyFill="1" applyBorder="1" applyAlignment="1" applyProtection="1">
      <alignment horizontal="center" wrapText="1"/>
      <protection/>
    </xf>
    <xf numFmtId="168" fontId="1" fillId="33" borderId="0" xfId="0" applyNumberFormat="1" applyFont="1" applyFill="1" applyBorder="1" applyAlignment="1" applyProtection="1">
      <alignment horizontal="center" wrapText="1"/>
      <protection/>
    </xf>
    <xf numFmtId="0" fontId="1" fillId="33" borderId="20" xfId="0" applyFont="1" applyFill="1" applyBorder="1" applyAlignment="1" applyProtection="1">
      <alignment horizontal="center" vertical="center" textRotation="90" wrapText="1"/>
      <protection/>
    </xf>
    <xf numFmtId="0" fontId="13" fillId="33" borderId="20" xfId="0" applyFont="1" applyFill="1" applyBorder="1" applyAlignment="1" applyProtection="1">
      <alignment horizontal="center" vertical="center" wrapText="1"/>
      <protection/>
    </xf>
    <xf numFmtId="168" fontId="1" fillId="0" borderId="20" xfId="0" applyNumberFormat="1" applyFont="1" applyBorder="1" applyAlignment="1" applyProtection="1">
      <alignment horizontal="center" vertical="center" wrapText="1"/>
      <protection/>
    </xf>
    <xf numFmtId="0" fontId="0" fillId="33" borderId="20" xfId="0" applyFont="1" applyFill="1" applyBorder="1" applyAlignment="1" applyProtection="1">
      <alignment horizontal="center"/>
      <protection/>
    </xf>
    <xf numFmtId="0" fontId="0" fillId="33" borderId="20" xfId="0" applyFont="1" applyFill="1" applyBorder="1" applyAlignment="1" applyProtection="1">
      <alignment horizontal="left" indent="1"/>
      <protection/>
    </xf>
    <xf numFmtId="168" fontId="4" fillId="33" borderId="20" xfId="0" applyNumberFormat="1" applyFont="1" applyFill="1" applyBorder="1" applyAlignment="1" applyProtection="1">
      <alignment horizontal="right" wrapText="1"/>
      <protection/>
    </xf>
    <xf numFmtId="3" fontId="8" fillId="33" borderId="20" xfId="0" applyNumberFormat="1" applyFont="1" applyFill="1" applyBorder="1" applyAlignment="1" applyProtection="1">
      <alignment horizontal="right" wrapText="1"/>
      <protection/>
    </xf>
    <xf numFmtId="168" fontId="4" fillId="0" borderId="20" xfId="0" applyNumberFormat="1" applyFont="1" applyBorder="1" applyAlignment="1" applyProtection="1">
      <alignment/>
      <protection/>
    </xf>
    <xf numFmtId="168" fontId="1" fillId="0" borderId="20" xfId="0" applyNumberFormat="1" applyFont="1" applyFill="1" applyBorder="1" applyAlignment="1" applyProtection="1">
      <alignment horizontal="center" vertical="center" wrapText="1"/>
      <protection/>
    </xf>
    <xf numFmtId="3" fontId="0" fillId="37" borderId="20" xfId="0" applyNumberFormat="1" applyFont="1" applyFill="1" applyBorder="1" applyAlignment="1" applyProtection="1">
      <alignment horizontal="center" vertical="center" wrapText="1"/>
      <protection locked="0"/>
    </xf>
    <xf numFmtId="0" fontId="4" fillId="40" borderId="20" xfId="0" applyFont="1" applyFill="1" applyBorder="1" applyAlignment="1" applyProtection="1">
      <alignment horizontal="left" vertical="center" indent="2"/>
      <protection/>
    </xf>
    <xf numFmtId="0" fontId="1" fillId="38" borderId="20" xfId="0" applyFont="1" applyFill="1" applyBorder="1" applyAlignment="1" applyProtection="1">
      <alignment horizontal="left" vertical="center" indent="2"/>
      <protection/>
    </xf>
    <xf numFmtId="0" fontId="1" fillId="41" borderId="20" xfId="0" applyFont="1" applyFill="1" applyBorder="1" applyAlignment="1" applyProtection="1">
      <alignment horizontal="left" vertical="center" indent="2"/>
      <protection/>
    </xf>
    <xf numFmtId="168" fontId="1" fillId="41" borderId="20" xfId="0" applyNumberFormat="1" applyFont="1" applyFill="1" applyBorder="1" applyAlignment="1" applyProtection="1">
      <alignment horizontal="center" vertical="center" wrapText="1"/>
      <protection/>
    </xf>
    <xf numFmtId="3" fontId="0" fillId="41" borderId="20" xfId="0" applyNumberFormat="1" applyFont="1" applyFill="1" applyBorder="1" applyAlignment="1" applyProtection="1">
      <alignment horizontal="center" vertical="center" textRotation="90" wrapText="1"/>
      <protection locked="0"/>
    </xf>
    <xf numFmtId="0" fontId="1" fillId="37" borderId="20" xfId="0" applyFont="1" applyFill="1" applyBorder="1" applyAlignment="1" applyProtection="1">
      <alignment horizontal="left" vertical="center" indent="2"/>
      <protection/>
    </xf>
    <xf numFmtId="168" fontId="1" fillId="37" borderId="20" xfId="0" applyNumberFormat="1" applyFont="1" applyFill="1" applyBorder="1" applyAlignment="1" applyProtection="1">
      <alignment horizontal="center" vertical="center" wrapText="1"/>
      <protection/>
    </xf>
    <xf numFmtId="3" fontId="0" fillId="37" borderId="20" xfId="0" applyNumberFormat="1" applyFont="1" applyFill="1" applyBorder="1" applyAlignment="1" applyProtection="1">
      <alignment horizontal="center" vertical="center" textRotation="90" wrapText="1"/>
      <protection locked="0"/>
    </xf>
    <xf numFmtId="3" fontId="0" fillId="38" borderId="20" xfId="0" applyNumberFormat="1" applyFont="1" applyFill="1" applyBorder="1" applyAlignment="1" applyProtection="1">
      <alignment horizontal="center" vertical="center" wrapText="1"/>
      <protection locked="0"/>
    </xf>
    <xf numFmtId="3" fontId="0" fillId="41" borderId="20" xfId="0" applyNumberFormat="1" applyFont="1" applyFill="1" applyBorder="1" applyAlignment="1" applyProtection="1">
      <alignment horizontal="center" vertical="center" wrapText="1"/>
      <protection locked="0"/>
    </xf>
    <xf numFmtId="168" fontId="1" fillId="38" borderId="79" xfId="0" applyNumberFormat="1" applyFont="1" applyFill="1" applyBorder="1" applyAlignment="1" applyProtection="1">
      <alignment horizontal="center" vertical="center" wrapText="1"/>
      <protection/>
    </xf>
    <xf numFmtId="3" fontId="0" fillId="38" borderId="79" xfId="0" applyNumberFormat="1" applyFont="1" applyFill="1" applyBorder="1" applyAlignment="1" applyProtection="1">
      <alignment horizontal="center" vertical="center" textRotation="90" wrapText="1"/>
      <protection locked="0"/>
    </xf>
    <xf numFmtId="168" fontId="0" fillId="40" borderId="79" xfId="0" applyNumberFormat="1" applyFont="1" applyFill="1" applyBorder="1" applyAlignment="1" applyProtection="1">
      <alignment horizontal="center" vertical="center" wrapText="1"/>
      <protection/>
    </xf>
    <xf numFmtId="3" fontId="0" fillId="40" borderId="79" xfId="0" applyNumberFormat="1" applyFont="1" applyFill="1" applyBorder="1" applyAlignment="1" applyProtection="1">
      <alignment horizontal="center" vertical="center" textRotation="90" wrapText="1"/>
      <protection locked="0"/>
    </xf>
    <xf numFmtId="3" fontId="0" fillId="40" borderId="20" xfId="0" applyNumberFormat="1" applyFont="1" applyFill="1" applyBorder="1" applyAlignment="1" applyProtection="1">
      <alignment horizontal="center" vertical="center" wrapText="1"/>
      <protection locked="0"/>
    </xf>
    <xf numFmtId="0" fontId="0" fillId="33" borderId="79" xfId="0" applyFont="1" applyFill="1" applyBorder="1" applyAlignment="1" applyProtection="1">
      <alignment horizontal="center"/>
      <protection/>
    </xf>
    <xf numFmtId="0" fontId="0" fillId="33" borderId="79" xfId="0" applyFont="1" applyFill="1" applyBorder="1" applyAlignment="1" applyProtection="1">
      <alignment horizontal="left" indent="1"/>
      <protection/>
    </xf>
    <xf numFmtId="3" fontId="3" fillId="40" borderId="79" xfId="0" applyNumberFormat="1" applyFont="1" applyFill="1" applyBorder="1" applyAlignment="1" applyProtection="1">
      <alignment horizontal="right" wrapText="1"/>
      <protection locked="0"/>
    </xf>
    <xf numFmtId="3" fontId="3" fillId="40" borderId="79" xfId="0" applyNumberFormat="1" applyFont="1" applyFill="1" applyBorder="1" applyAlignment="1" applyProtection="1">
      <alignment horizontal="right"/>
      <protection locked="0"/>
    </xf>
    <xf numFmtId="3" fontId="3" fillId="38" borderId="79" xfId="0" applyNumberFormat="1" applyFont="1" applyFill="1" applyBorder="1" applyAlignment="1" applyProtection="1">
      <alignment horizontal="right" wrapText="1"/>
      <protection locked="0"/>
    </xf>
    <xf numFmtId="3" fontId="3" fillId="38" borderId="79" xfId="0" applyNumberFormat="1" applyFont="1" applyFill="1" applyBorder="1" applyAlignment="1" applyProtection="1">
      <alignment horizontal="right"/>
      <protection locked="0"/>
    </xf>
    <xf numFmtId="168" fontId="4" fillId="33" borderId="83" xfId="0" applyNumberFormat="1" applyFont="1" applyFill="1" applyBorder="1" applyAlignment="1" applyProtection="1">
      <alignment horizontal="right" wrapText="1"/>
      <protection/>
    </xf>
    <xf numFmtId="3" fontId="8" fillId="0" borderId="83" xfId="0" applyNumberFormat="1" applyFont="1" applyFill="1" applyBorder="1" applyAlignment="1" applyProtection="1">
      <alignment horizontal="right" wrapText="1"/>
      <protection/>
    </xf>
    <xf numFmtId="0" fontId="4" fillId="33" borderId="82" xfId="0" applyFont="1" applyFill="1" applyBorder="1" applyAlignment="1" applyProtection="1">
      <alignment horizontal="right"/>
      <protection/>
    </xf>
    <xf numFmtId="3" fontId="3" fillId="41" borderId="79" xfId="0" applyNumberFormat="1" applyFont="1" applyFill="1" applyBorder="1" applyAlignment="1" applyProtection="1">
      <alignment horizontal="right" wrapText="1"/>
      <protection locked="0"/>
    </xf>
    <xf numFmtId="3" fontId="3" fillId="41" borderId="79" xfId="0" applyNumberFormat="1" applyFont="1" applyFill="1" applyBorder="1" applyAlignment="1" applyProtection="1">
      <alignment horizontal="right"/>
      <protection locked="0"/>
    </xf>
    <xf numFmtId="3" fontId="3" fillId="37" borderId="79" xfId="0" applyNumberFormat="1" applyFont="1" applyFill="1" applyBorder="1" applyAlignment="1" applyProtection="1">
      <alignment horizontal="right" wrapText="1"/>
      <protection locked="0"/>
    </xf>
    <xf numFmtId="3" fontId="3" fillId="37" borderId="79" xfId="0" applyNumberFormat="1" applyFont="1" applyFill="1" applyBorder="1" applyAlignment="1" applyProtection="1">
      <alignment horizontal="right"/>
      <protection locked="0"/>
    </xf>
    <xf numFmtId="0" fontId="43" fillId="33" borderId="59" xfId="0" applyFont="1" applyFill="1" applyBorder="1" applyAlignment="1" applyProtection="1">
      <alignment/>
      <protection/>
    </xf>
    <xf numFmtId="0" fontId="4" fillId="33" borderId="81" xfId="0" applyFont="1" applyFill="1" applyBorder="1" applyAlignment="1" applyProtection="1">
      <alignment horizontal="center"/>
      <protection/>
    </xf>
    <xf numFmtId="0" fontId="20" fillId="0" borderId="0" xfId="0" applyFont="1" applyAlignment="1">
      <alignment/>
    </xf>
    <xf numFmtId="0" fontId="4" fillId="37" borderId="17" xfId="0" applyFont="1" applyFill="1" applyBorder="1" applyAlignment="1" applyProtection="1">
      <alignment horizontal="left" vertical="center" wrapText="1"/>
      <protection locked="0"/>
    </xf>
    <xf numFmtId="0" fontId="4" fillId="40" borderId="17" xfId="0" applyFont="1" applyFill="1" applyBorder="1" applyAlignment="1" applyProtection="1">
      <alignment horizontal="left" vertical="center" wrapText="1"/>
      <protection locked="0"/>
    </xf>
    <xf numFmtId="0" fontId="4" fillId="38" borderId="17" xfId="0" applyFont="1" applyFill="1" applyBorder="1" applyAlignment="1" applyProtection="1">
      <alignment horizontal="left" vertical="center" wrapText="1"/>
      <protection locked="0"/>
    </xf>
    <xf numFmtId="0" fontId="4" fillId="41" borderId="17" xfId="0" applyFont="1" applyFill="1" applyBorder="1" applyAlignment="1" applyProtection="1">
      <alignment horizontal="left" vertical="center" wrapText="1"/>
      <protection locked="0"/>
    </xf>
    <xf numFmtId="0" fontId="0" fillId="40" borderId="18" xfId="0" applyFill="1" applyBorder="1" applyAlignment="1">
      <alignment vertical="center" wrapText="1"/>
    </xf>
    <xf numFmtId="0" fontId="0" fillId="38" borderId="18" xfId="0" applyFill="1" applyBorder="1" applyAlignment="1">
      <alignment vertical="center" wrapText="1"/>
    </xf>
    <xf numFmtId="0" fontId="0" fillId="41" borderId="18" xfId="0" applyFill="1" applyBorder="1" applyAlignment="1">
      <alignment vertical="center" wrapText="1"/>
    </xf>
    <xf numFmtId="0" fontId="0" fillId="37" borderId="18" xfId="0" applyFill="1" applyBorder="1" applyAlignment="1">
      <alignment vertical="center" wrapText="1"/>
    </xf>
    <xf numFmtId="0" fontId="18" fillId="33" borderId="0" xfId="53" applyFill="1" applyBorder="1" applyAlignment="1" applyProtection="1">
      <alignment vertical="top"/>
      <protection/>
    </xf>
    <xf numFmtId="0" fontId="28" fillId="42" borderId="0" xfId="0" applyFont="1" applyFill="1" applyBorder="1" applyAlignment="1" applyProtection="1">
      <alignment vertical="top"/>
      <protection/>
    </xf>
    <xf numFmtId="0" fontId="0" fillId="33" borderId="84" xfId="0" applyFill="1" applyBorder="1" applyAlignment="1">
      <alignment/>
    </xf>
    <xf numFmtId="0" fontId="0" fillId="33" borderId="85" xfId="0" applyFill="1" applyBorder="1" applyAlignment="1">
      <alignment/>
    </xf>
    <xf numFmtId="0" fontId="41" fillId="33" borderId="85" xfId="0" applyFont="1" applyFill="1" applyBorder="1" applyAlignment="1">
      <alignment vertical="center" wrapText="1"/>
    </xf>
    <xf numFmtId="0" fontId="7" fillId="33" borderId="86" xfId="0" applyFont="1" applyFill="1" applyBorder="1" applyAlignment="1">
      <alignment/>
    </xf>
    <xf numFmtId="0" fontId="15" fillId="33" borderId="86" xfId="0" applyFont="1" applyFill="1" applyBorder="1" applyAlignment="1">
      <alignment/>
    </xf>
    <xf numFmtId="0" fontId="10" fillId="34" borderId="86" xfId="0" applyFont="1" applyFill="1" applyBorder="1" applyAlignment="1" applyProtection="1">
      <alignment vertical="center"/>
      <protection/>
    </xf>
    <xf numFmtId="0" fontId="33" fillId="42" borderId="86" xfId="0" applyFont="1" applyFill="1" applyBorder="1" applyAlignment="1" applyProtection="1">
      <alignment vertical="center"/>
      <protection/>
    </xf>
    <xf numFmtId="0" fontId="10" fillId="39" borderId="87" xfId="0" applyFont="1" applyFill="1" applyBorder="1" applyAlignment="1" applyProtection="1">
      <alignment vertical="center"/>
      <protection/>
    </xf>
    <xf numFmtId="0" fontId="10" fillId="39" borderId="88" xfId="0" applyFont="1" applyFill="1" applyBorder="1" applyAlignment="1" applyProtection="1">
      <alignment vertical="center"/>
      <protection/>
    </xf>
    <xf numFmtId="0" fontId="28" fillId="39" borderId="88" xfId="0" applyFont="1" applyFill="1" applyBorder="1" applyAlignment="1" applyProtection="1">
      <alignment vertical="top"/>
      <protection/>
    </xf>
    <xf numFmtId="0" fontId="0" fillId="33" borderId="89" xfId="0" applyFill="1" applyBorder="1" applyAlignment="1">
      <alignment/>
    </xf>
    <xf numFmtId="10" fontId="0" fillId="33" borderId="90" xfId="0" applyNumberFormat="1" applyFont="1" applyFill="1" applyBorder="1" applyAlignment="1" applyProtection="1">
      <alignment horizontal="right" wrapText="1"/>
      <protection/>
    </xf>
    <xf numFmtId="10" fontId="0" fillId="33" borderId="91" xfId="0" applyNumberFormat="1" applyFont="1" applyFill="1" applyBorder="1" applyAlignment="1" applyProtection="1">
      <alignment horizontal="right" wrapText="1"/>
      <protection/>
    </xf>
    <xf numFmtId="10" fontId="0" fillId="33" borderId="92" xfId="0" applyNumberFormat="1" applyFont="1" applyFill="1" applyBorder="1" applyAlignment="1" applyProtection="1">
      <alignment horizontal="right" wrapText="1"/>
      <protection/>
    </xf>
    <xf numFmtId="168" fontId="0" fillId="33" borderId="93" xfId="0" applyNumberFormat="1" applyFont="1" applyFill="1" applyBorder="1" applyAlignment="1" applyProtection="1">
      <alignment horizontal="right" wrapText="1"/>
      <protection/>
    </xf>
    <xf numFmtId="168" fontId="0" fillId="33" borderId="94" xfId="0" applyNumberFormat="1" applyFont="1" applyFill="1" applyBorder="1" applyAlignment="1" applyProtection="1">
      <alignment horizontal="right" wrapText="1"/>
      <protection/>
    </xf>
    <xf numFmtId="0" fontId="0" fillId="0" borderId="95" xfId="0" applyBorder="1" applyAlignment="1" applyProtection="1">
      <alignment horizontal="center" vertical="center" wrapText="1"/>
      <protection/>
    </xf>
    <xf numFmtId="168" fontId="1" fillId="33" borderId="21" xfId="0" applyNumberFormat="1" applyFont="1" applyFill="1" applyBorder="1" applyAlignment="1" applyProtection="1">
      <alignment horizontal="center" vertical="center" wrapText="1"/>
      <protection/>
    </xf>
    <xf numFmtId="10" fontId="0" fillId="33" borderId="90" xfId="0" applyNumberFormat="1" applyFont="1" applyFill="1" applyBorder="1" applyAlignment="1" applyProtection="1">
      <alignment/>
      <protection/>
    </xf>
    <xf numFmtId="10" fontId="0" fillId="33" borderId="91" xfId="0" applyNumberFormat="1" applyFont="1" applyFill="1" applyBorder="1" applyAlignment="1" applyProtection="1">
      <alignment/>
      <protection/>
    </xf>
    <xf numFmtId="10" fontId="0" fillId="33" borderId="92" xfId="0" applyNumberFormat="1" applyFont="1" applyFill="1" applyBorder="1" applyAlignment="1" applyProtection="1">
      <alignment/>
      <protection/>
    </xf>
    <xf numFmtId="168" fontId="0" fillId="33" borderId="94" xfId="0" applyNumberFormat="1" applyFont="1" applyFill="1" applyBorder="1" applyAlignment="1" applyProtection="1">
      <alignment/>
      <protection/>
    </xf>
    <xf numFmtId="168" fontId="0" fillId="33" borderId="96" xfId="0" applyNumberFormat="1" applyFont="1" applyFill="1" applyBorder="1" applyAlignment="1" applyProtection="1">
      <alignment/>
      <protection/>
    </xf>
    <xf numFmtId="168" fontId="0" fillId="33" borderId="97" xfId="0" applyNumberFormat="1" applyFont="1" applyFill="1" applyBorder="1" applyAlignment="1" applyProtection="1">
      <alignment/>
      <protection/>
    </xf>
    <xf numFmtId="168" fontId="4" fillId="33" borderId="98" xfId="0" applyNumberFormat="1" applyFont="1" applyFill="1" applyBorder="1" applyAlignment="1" applyProtection="1">
      <alignment/>
      <protection/>
    </xf>
    <xf numFmtId="168" fontId="8" fillId="33" borderId="49" xfId="0" applyNumberFormat="1" applyFont="1" applyFill="1" applyBorder="1" applyAlignment="1" applyProtection="1">
      <alignment wrapText="1"/>
      <protection/>
    </xf>
    <xf numFmtId="168" fontId="1" fillId="34" borderId="60" xfId="0" applyNumberFormat="1" applyFont="1" applyFill="1" applyBorder="1" applyAlignment="1" applyProtection="1">
      <alignment horizontal="center" vertical="center" wrapText="1"/>
      <protection/>
    </xf>
    <xf numFmtId="9" fontId="4" fillId="36" borderId="45" xfId="0" applyNumberFormat="1" applyFont="1" applyFill="1" applyBorder="1" applyAlignment="1" applyProtection="1">
      <alignment wrapText="1"/>
      <protection/>
    </xf>
    <xf numFmtId="9" fontId="4" fillId="36" borderId="95" xfId="0" applyNumberFormat="1" applyFont="1" applyFill="1" applyBorder="1" applyAlignment="1" applyProtection="1">
      <alignment wrapText="1"/>
      <protection/>
    </xf>
    <xf numFmtId="9" fontId="4" fillId="36" borderId="98" xfId="0" applyNumberFormat="1" applyFont="1" applyFill="1" applyBorder="1" applyAlignment="1" applyProtection="1">
      <alignment wrapText="1"/>
      <protection/>
    </xf>
    <xf numFmtId="9" fontId="4" fillId="36" borderId="56" xfId="0" applyNumberFormat="1" applyFont="1" applyFill="1" applyBorder="1" applyAlignment="1" applyProtection="1">
      <alignment wrapText="1"/>
      <protection/>
    </xf>
    <xf numFmtId="9" fontId="4" fillId="36" borderId="76" xfId="0" applyNumberFormat="1" applyFont="1" applyFill="1" applyBorder="1" applyAlignment="1" applyProtection="1">
      <alignment wrapText="1"/>
      <protection/>
    </xf>
    <xf numFmtId="168" fontId="1" fillId="33" borderId="76" xfId="0" applyNumberFormat="1" applyFont="1" applyFill="1" applyBorder="1" applyAlignment="1" applyProtection="1">
      <alignment wrapText="1"/>
      <protection/>
    </xf>
    <xf numFmtId="9" fontId="24" fillId="34" borderId="0" xfId="0" applyNumberFormat="1" applyFont="1" applyFill="1" applyBorder="1" applyAlignment="1" applyProtection="1">
      <alignment vertical="center"/>
      <protection/>
    </xf>
    <xf numFmtId="0" fontId="0" fillId="33" borderId="18" xfId="0" applyFont="1" applyFill="1" applyBorder="1" applyAlignment="1" applyProtection="1">
      <alignment vertical="center"/>
      <protection/>
    </xf>
    <xf numFmtId="0" fontId="27" fillId="39" borderId="0" xfId="0" applyFont="1" applyFill="1" applyBorder="1" applyAlignment="1" applyProtection="1">
      <alignment vertical="center"/>
      <protection/>
    </xf>
    <xf numFmtId="6" fontId="28" fillId="33" borderId="18" xfId="0" applyNumberFormat="1" applyFont="1" applyFill="1" applyBorder="1" applyAlignment="1" applyProtection="1">
      <alignment horizontal="left" vertical="top"/>
      <protection/>
    </xf>
    <xf numFmtId="0" fontId="33" fillId="43" borderId="99" xfId="0" applyFont="1" applyFill="1" applyBorder="1" applyAlignment="1" applyProtection="1">
      <alignment vertical="center"/>
      <protection/>
    </xf>
    <xf numFmtId="0" fontId="33" fillId="43" borderId="100" xfId="0" applyFont="1" applyFill="1" applyBorder="1" applyAlignment="1" applyProtection="1">
      <alignment vertical="center"/>
      <protection/>
    </xf>
    <xf numFmtId="0" fontId="33" fillId="43" borderId="0" xfId="0" applyFont="1" applyFill="1" applyBorder="1" applyAlignment="1" applyProtection="1">
      <alignment vertical="center"/>
      <protection/>
    </xf>
    <xf numFmtId="6" fontId="0" fillId="43" borderId="101" xfId="0" applyNumberFormat="1" applyFill="1" applyBorder="1" applyAlignment="1" applyProtection="1">
      <alignment/>
      <protection/>
    </xf>
    <xf numFmtId="6" fontId="0" fillId="43" borderId="0" xfId="0" applyNumberFormat="1" applyFill="1" applyBorder="1" applyAlignment="1" applyProtection="1">
      <alignment/>
      <protection/>
    </xf>
    <xf numFmtId="6" fontId="0" fillId="33" borderId="102" xfId="0" applyNumberFormat="1" applyFill="1" applyBorder="1" applyAlignment="1" applyProtection="1">
      <alignment/>
      <protection/>
    </xf>
    <xf numFmtId="6" fontId="0" fillId="33" borderId="103" xfId="0" applyNumberFormat="1" applyFill="1" applyBorder="1" applyAlignment="1" applyProtection="1">
      <alignment/>
      <protection/>
    </xf>
    <xf numFmtId="6" fontId="0" fillId="33" borderId="104" xfId="0" applyNumberFormat="1" applyFill="1" applyBorder="1" applyAlignment="1" applyProtection="1">
      <alignment/>
      <protection/>
    </xf>
    <xf numFmtId="0" fontId="0" fillId="39" borderId="0" xfId="0" applyFill="1" applyAlignment="1" applyProtection="1">
      <alignment/>
      <protection/>
    </xf>
    <xf numFmtId="0" fontId="34" fillId="43" borderId="0" xfId="0" applyFont="1" applyFill="1" applyBorder="1" applyAlignment="1" applyProtection="1">
      <alignment vertical="center"/>
      <protection/>
    </xf>
    <xf numFmtId="0" fontId="34" fillId="43" borderId="0" xfId="0" applyFont="1" applyFill="1" applyAlignment="1" applyProtection="1">
      <alignment/>
      <protection/>
    </xf>
    <xf numFmtId="0" fontId="0" fillId="43" borderId="0" xfId="0" applyFill="1" applyAlignment="1" applyProtection="1">
      <alignment/>
      <protection/>
    </xf>
    <xf numFmtId="0" fontId="0" fillId="33" borderId="29" xfId="0" applyFill="1" applyBorder="1" applyAlignment="1" applyProtection="1">
      <alignment/>
      <protection/>
    </xf>
    <xf numFmtId="0" fontId="0" fillId="0" borderId="105" xfId="0" applyBorder="1" applyAlignment="1" applyProtection="1">
      <alignment/>
      <protection/>
    </xf>
    <xf numFmtId="0" fontId="0" fillId="0" borderId="106" xfId="0" applyBorder="1" applyAlignment="1" applyProtection="1">
      <alignment/>
      <protection/>
    </xf>
    <xf numFmtId="0" fontId="0" fillId="0" borderId="107" xfId="0" applyBorder="1" applyAlignment="1" applyProtection="1">
      <alignment/>
      <protection/>
    </xf>
    <xf numFmtId="0" fontId="0" fillId="0" borderId="108" xfId="0" applyBorder="1" applyAlignment="1" applyProtection="1">
      <alignment/>
      <protection/>
    </xf>
    <xf numFmtId="0" fontId="0" fillId="0" borderId="109" xfId="0" applyBorder="1" applyAlignment="1" applyProtection="1">
      <alignment/>
      <protection/>
    </xf>
    <xf numFmtId="0" fontId="0" fillId="0" borderId="110" xfId="0" applyBorder="1" applyAlignment="1" applyProtection="1">
      <alignment/>
      <protection/>
    </xf>
    <xf numFmtId="0" fontId="0" fillId="0" borderId="0" xfId="0" applyAlignment="1" applyProtection="1">
      <alignment/>
      <protection/>
    </xf>
    <xf numFmtId="0" fontId="0" fillId="0" borderId="111" xfId="0" applyBorder="1" applyAlignment="1" applyProtection="1">
      <alignment/>
      <protection/>
    </xf>
    <xf numFmtId="0" fontId="0" fillId="0" borderId="33" xfId="0" applyBorder="1" applyAlignment="1">
      <alignment vertical="top"/>
    </xf>
    <xf numFmtId="0" fontId="0" fillId="0" borderId="112" xfId="0" applyFont="1" applyBorder="1" applyAlignment="1" applyProtection="1">
      <alignment/>
      <protection/>
    </xf>
    <xf numFmtId="0" fontId="0" fillId="0" borderId="113" xfId="0" applyFont="1" applyBorder="1" applyAlignment="1" applyProtection="1">
      <alignment/>
      <protection/>
    </xf>
    <xf numFmtId="0" fontId="0" fillId="0" borderId="114" xfId="0" applyFont="1" applyBorder="1" applyAlignment="1" applyProtection="1">
      <alignment horizontal="center" vertical="center"/>
      <protection/>
    </xf>
    <xf numFmtId="0" fontId="1" fillId="0" borderId="115" xfId="0" applyFont="1" applyBorder="1" applyAlignment="1" applyProtection="1">
      <alignment horizontal="center" vertical="center" wrapText="1"/>
      <protection/>
    </xf>
    <xf numFmtId="0" fontId="1" fillId="0" borderId="116" xfId="0" applyFont="1" applyBorder="1" applyAlignment="1" applyProtection="1">
      <alignment horizontal="center" vertical="center" wrapText="1"/>
      <protection/>
    </xf>
    <xf numFmtId="0" fontId="1" fillId="0" borderId="117" xfId="0" applyFont="1" applyBorder="1" applyAlignment="1" applyProtection="1">
      <alignment horizontal="center" vertical="center" wrapText="1"/>
      <protection/>
    </xf>
    <xf numFmtId="0" fontId="1" fillId="34" borderId="118" xfId="0" applyFont="1" applyFill="1" applyBorder="1" applyAlignment="1" applyProtection="1">
      <alignment horizontal="center" vertical="center" wrapText="1"/>
      <protection/>
    </xf>
    <xf numFmtId="0" fontId="1" fillId="34" borderId="115" xfId="0" applyFont="1" applyFill="1" applyBorder="1" applyAlignment="1" applyProtection="1">
      <alignment horizontal="center" vertical="center" wrapText="1"/>
      <protection/>
    </xf>
    <xf numFmtId="0" fontId="1" fillId="34" borderId="119" xfId="0" applyFont="1" applyFill="1" applyBorder="1" applyAlignment="1" applyProtection="1">
      <alignment horizontal="center" vertical="center" wrapText="1"/>
      <protection/>
    </xf>
    <xf numFmtId="0" fontId="1" fillId="41" borderId="120" xfId="0" applyFont="1" applyFill="1" applyBorder="1" applyAlignment="1" applyProtection="1">
      <alignment horizontal="center" vertical="center" wrapText="1"/>
      <protection/>
    </xf>
    <xf numFmtId="0" fontId="1" fillId="41" borderId="118" xfId="0" applyFont="1" applyFill="1" applyBorder="1" applyAlignment="1" applyProtection="1">
      <alignment horizontal="center" vertical="center" wrapText="1"/>
      <protection/>
    </xf>
    <xf numFmtId="0" fontId="1" fillId="41" borderId="115" xfId="0" applyFont="1" applyFill="1" applyBorder="1" applyAlignment="1" applyProtection="1">
      <alignment horizontal="center" vertical="center" wrapText="1"/>
      <protection/>
    </xf>
    <xf numFmtId="0" fontId="1" fillId="41" borderId="116" xfId="0" applyFont="1" applyFill="1" applyBorder="1" applyAlignment="1" applyProtection="1">
      <alignment horizontal="center" vertical="center" wrapText="1"/>
      <protection/>
    </xf>
    <xf numFmtId="0" fontId="1" fillId="41" borderId="121" xfId="0" applyFont="1" applyFill="1" applyBorder="1" applyAlignment="1" applyProtection="1">
      <alignment horizontal="center" vertical="center" wrapText="1"/>
      <protection/>
    </xf>
    <xf numFmtId="0" fontId="1" fillId="34" borderId="120" xfId="0" applyFont="1" applyFill="1" applyBorder="1" applyAlignment="1" applyProtection="1">
      <alignment horizontal="center" vertical="center" wrapText="1"/>
      <protection/>
    </xf>
    <xf numFmtId="0" fontId="1" fillId="34" borderId="116" xfId="0" applyFont="1" applyFill="1" applyBorder="1" applyAlignment="1" applyProtection="1">
      <alignment horizontal="center" vertical="center" wrapText="1"/>
      <protection/>
    </xf>
    <xf numFmtId="0" fontId="1" fillId="34" borderId="121" xfId="0" applyFont="1" applyFill="1" applyBorder="1" applyAlignment="1" applyProtection="1">
      <alignment horizontal="center" vertical="center" wrapText="1"/>
      <protection/>
    </xf>
    <xf numFmtId="0" fontId="1" fillId="0" borderId="68" xfId="0" applyFont="1" applyBorder="1" applyAlignment="1" applyProtection="1">
      <alignment horizontal="left" vertical="center" wrapText="1"/>
      <protection/>
    </xf>
    <xf numFmtId="0" fontId="1" fillId="0" borderId="122" xfId="0" applyFont="1" applyBorder="1" applyAlignment="1" applyProtection="1">
      <alignment horizontal="center" vertical="center" wrapText="1"/>
      <protection/>
    </xf>
    <xf numFmtId="0" fontId="1" fillId="0" borderId="123" xfId="0" applyFont="1" applyBorder="1" applyAlignment="1" applyProtection="1">
      <alignment horizontal="center" vertical="center" wrapText="1"/>
      <protection/>
    </xf>
    <xf numFmtId="0" fontId="1" fillId="0" borderId="124" xfId="0" applyFont="1" applyBorder="1" applyAlignment="1" applyProtection="1">
      <alignment horizontal="center" vertical="center" wrapText="1"/>
      <protection/>
    </xf>
    <xf numFmtId="9" fontId="0" fillId="0" borderId="125" xfId="0" applyNumberFormat="1" applyFont="1" applyBorder="1" applyAlignment="1" applyProtection="1">
      <alignment vertical="center"/>
      <protection/>
    </xf>
    <xf numFmtId="0" fontId="1" fillId="0" borderId="126" xfId="0" applyFont="1" applyBorder="1" applyAlignment="1" applyProtection="1">
      <alignment horizontal="center" vertical="center" wrapText="1"/>
      <protection/>
    </xf>
    <xf numFmtId="0" fontId="1" fillId="0" borderId="127" xfId="0" applyFont="1" applyBorder="1" applyAlignment="1" applyProtection="1">
      <alignment horizontal="center" vertical="center" wrapText="1"/>
      <protection/>
    </xf>
    <xf numFmtId="0" fontId="1" fillId="0" borderId="128" xfId="0" applyFont="1" applyBorder="1" applyAlignment="1" applyProtection="1">
      <alignment horizontal="center" vertical="center" wrapText="1"/>
      <protection/>
    </xf>
    <xf numFmtId="9" fontId="0" fillId="41" borderId="125" xfId="0" applyNumberFormat="1" applyFont="1" applyFill="1" applyBorder="1" applyAlignment="1" applyProtection="1">
      <alignment vertical="center"/>
      <protection locked="0"/>
    </xf>
    <xf numFmtId="0" fontId="1" fillId="0" borderId="129" xfId="0" applyFont="1" applyBorder="1" applyAlignment="1" applyProtection="1">
      <alignment horizontal="center" vertical="center" wrapText="1"/>
      <protection/>
    </xf>
    <xf numFmtId="0" fontId="1" fillId="0" borderId="130" xfId="0" applyFont="1" applyBorder="1" applyAlignment="1" applyProtection="1">
      <alignment horizontal="center" vertical="center" wrapText="1"/>
      <protection/>
    </xf>
    <xf numFmtId="9" fontId="0" fillId="34" borderId="125" xfId="0" applyNumberFormat="1" applyFont="1" applyFill="1" applyBorder="1" applyAlignment="1" applyProtection="1">
      <alignment vertical="center"/>
      <protection locked="0"/>
    </xf>
    <xf numFmtId="0" fontId="1" fillId="0" borderId="131"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37" borderId="17" xfId="0" applyFont="1" applyFill="1" applyBorder="1" applyAlignment="1" applyProtection="1">
      <alignment vertical="center"/>
      <protection locked="0"/>
    </xf>
    <xf numFmtId="0" fontId="0" fillId="0" borderId="132" xfId="0" applyFont="1" applyBorder="1" applyAlignment="1" applyProtection="1">
      <alignment vertical="center"/>
      <protection/>
    </xf>
    <xf numFmtId="168" fontId="0" fillId="0" borderId="18" xfId="0" applyNumberFormat="1" applyFont="1" applyBorder="1" applyAlignment="1" applyProtection="1">
      <alignment horizontal="right" vertical="center"/>
      <protection/>
    </xf>
    <xf numFmtId="9" fontId="0" fillId="0" borderId="20" xfId="0" applyNumberFormat="1" applyFont="1" applyBorder="1" applyAlignment="1" applyProtection="1">
      <alignment vertical="center"/>
      <protection/>
    </xf>
    <xf numFmtId="0" fontId="0" fillId="34" borderId="29" xfId="0" applyFont="1" applyFill="1" applyBorder="1" applyAlignment="1" applyProtection="1">
      <alignment vertical="center"/>
      <protection locked="0"/>
    </xf>
    <xf numFmtId="167" fontId="0" fillId="0" borderId="133" xfId="0" applyNumberFormat="1" applyFont="1" applyBorder="1" applyAlignment="1" applyProtection="1">
      <alignment horizontal="right" vertical="center"/>
      <protection/>
    </xf>
    <xf numFmtId="168" fontId="0" fillId="41" borderId="134" xfId="0" applyNumberFormat="1" applyFont="1" applyFill="1" applyBorder="1" applyAlignment="1" applyProtection="1">
      <alignment horizontal="right" vertical="center"/>
      <protection locked="0"/>
    </xf>
    <xf numFmtId="9" fontId="0" fillId="0" borderId="20" xfId="0" applyNumberFormat="1" applyFont="1" applyBorder="1" applyAlignment="1" applyProtection="1">
      <alignment horizontal="right" vertical="center"/>
      <protection/>
    </xf>
    <xf numFmtId="168" fontId="0" fillId="0" borderId="20" xfId="0" applyNumberFormat="1" applyFont="1" applyBorder="1" applyAlignment="1" applyProtection="1">
      <alignment horizontal="right" vertical="center"/>
      <protection/>
    </xf>
    <xf numFmtId="0" fontId="0" fillId="41" borderId="20" xfId="0" applyFont="1" applyFill="1" applyBorder="1" applyAlignment="1" applyProtection="1">
      <alignment vertical="center"/>
      <protection locked="0"/>
    </xf>
    <xf numFmtId="167" fontId="0" fillId="0" borderId="17" xfId="0" applyNumberFormat="1" applyFont="1" applyFill="1" applyBorder="1" applyAlignment="1" applyProtection="1">
      <alignment vertical="center"/>
      <protection/>
    </xf>
    <xf numFmtId="168" fontId="0" fillId="34" borderId="134" xfId="0" applyNumberFormat="1" applyFont="1" applyFill="1" applyBorder="1" applyAlignment="1" applyProtection="1">
      <alignment horizontal="right" vertical="center"/>
      <protection locked="0"/>
    </xf>
    <xf numFmtId="0" fontId="0" fillId="34" borderId="20" xfId="0" applyFont="1" applyFill="1" applyBorder="1" applyAlignment="1" applyProtection="1">
      <alignment vertical="center"/>
      <protection locked="0"/>
    </xf>
    <xf numFmtId="0" fontId="0" fillId="0" borderId="135" xfId="0" applyFont="1" applyBorder="1" applyAlignment="1" applyProtection="1">
      <alignment vertical="center"/>
      <protection/>
    </xf>
    <xf numFmtId="0" fontId="0" fillId="37" borderId="136" xfId="0" applyFont="1" applyFill="1" applyBorder="1" applyAlignment="1" applyProtection="1">
      <alignment vertical="center"/>
      <protection locked="0"/>
    </xf>
    <xf numFmtId="0" fontId="0" fillId="0" borderId="137" xfId="0" applyFont="1" applyBorder="1" applyAlignment="1" applyProtection="1">
      <alignment vertical="center"/>
      <protection/>
    </xf>
    <xf numFmtId="168" fontId="0" fillId="0" borderId="138" xfId="0" applyNumberFormat="1" applyFont="1" applyBorder="1" applyAlignment="1" applyProtection="1">
      <alignment horizontal="right" vertical="center"/>
      <protection/>
    </xf>
    <xf numFmtId="9" fontId="0" fillId="0" borderId="135" xfId="0" applyNumberFormat="1" applyFont="1" applyBorder="1" applyAlignment="1" applyProtection="1">
      <alignment vertical="center"/>
      <protection/>
    </xf>
    <xf numFmtId="0" fontId="0" fillId="34" borderId="139" xfId="0" applyFont="1" applyFill="1" applyBorder="1" applyAlignment="1" applyProtection="1">
      <alignment vertical="center"/>
      <protection locked="0"/>
    </xf>
    <xf numFmtId="167" fontId="0" fillId="0" borderId="140" xfId="0" applyNumberFormat="1" applyFont="1" applyBorder="1" applyAlignment="1" applyProtection="1">
      <alignment horizontal="right" vertical="center"/>
      <protection/>
    </xf>
    <xf numFmtId="168" fontId="0" fillId="41" borderId="141" xfId="0" applyNumberFormat="1" applyFont="1" applyFill="1" applyBorder="1" applyAlignment="1" applyProtection="1">
      <alignment horizontal="right" vertical="center"/>
      <protection locked="0"/>
    </xf>
    <xf numFmtId="9" fontId="0" fillId="0" borderId="135" xfId="0" applyNumberFormat="1" applyFont="1" applyBorder="1" applyAlignment="1" applyProtection="1">
      <alignment horizontal="right" vertical="center"/>
      <protection/>
    </xf>
    <xf numFmtId="168" fontId="0" fillId="0" borderId="135" xfId="0" applyNumberFormat="1" applyFont="1" applyBorder="1" applyAlignment="1" applyProtection="1">
      <alignment horizontal="right" vertical="center"/>
      <protection/>
    </xf>
    <xf numFmtId="0" fontId="0" fillId="41" borderId="135" xfId="0" applyFont="1" applyFill="1" applyBorder="1" applyAlignment="1" applyProtection="1">
      <alignment vertical="center"/>
      <protection locked="0"/>
    </xf>
    <xf numFmtId="167" fontId="0" fillId="0" borderId="136" xfId="0" applyNumberFormat="1" applyFont="1" applyFill="1" applyBorder="1" applyAlignment="1" applyProtection="1">
      <alignment vertical="center"/>
      <protection/>
    </xf>
    <xf numFmtId="168" fontId="0" fillId="34" borderId="141" xfId="0" applyNumberFormat="1" applyFont="1" applyFill="1" applyBorder="1" applyAlignment="1" applyProtection="1">
      <alignment horizontal="right" vertical="center"/>
      <protection locked="0"/>
    </xf>
    <xf numFmtId="0" fontId="0" fillId="34" borderId="135" xfId="0" applyFont="1" applyFill="1" applyBorder="1" applyAlignment="1" applyProtection="1">
      <alignment vertical="center"/>
      <protection locked="0"/>
    </xf>
    <xf numFmtId="0" fontId="0" fillId="0" borderId="68" xfId="0" applyFont="1" applyBorder="1" applyAlignment="1" applyProtection="1">
      <alignment vertical="center"/>
      <protection/>
    </xf>
    <xf numFmtId="0" fontId="0" fillId="0" borderId="129" xfId="0" applyFont="1" applyBorder="1" applyAlignment="1" applyProtection="1">
      <alignment vertical="center"/>
      <protection/>
    </xf>
    <xf numFmtId="168" fontId="0" fillId="0" borderId="129" xfId="0" applyNumberFormat="1" applyFont="1" applyBorder="1" applyAlignment="1" applyProtection="1">
      <alignment horizontal="right" vertical="center"/>
      <protection/>
    </xf>
    <xf numFmtId="167" fontId="0" fillId="0" borderId="129" xfId="0" applyNumberFormat="1" applyFont="1" applyBorder="1" applyAlignment="1" applyProtection="1">
      <alignment horizontal="right" vertical="center"/>
      <protection/>
    </xf>
    <xf numFmtId="9" fontId="0" fillId="0" borderId="129" xfId="0" applyNumberFormat="1" applyFont="1" applyBorder="1" applyAlignment="1" applyProtection="1">
      <alignment horizontal="right" vertical="center"/>
      <protection/>
    </xf>
    <xf numFmtId="0" fontId="1" fillId="0" borderId="142" xfId="0" applyFont="1" applyBorder="1" applyAlignment="1" applyProtection="1">
      <alignment vertical="center"/>
      <protection/>
    </xf>
    <xf numFmtId="9" fontId="1" fillId="0" borderId="143" xfId="0" applyNumberFormat="1" applyFont="1" applyFill="1" applyBorder="1" applyAlignment="1" applyProtection="1">
      <alignment/>
      <protection/>
    </xf>
    <xf numFmtId="1" fontId="1" fillId="44" borderId="123" xfId="0" applyNumberFormat="1" applyFont="1" applyFill="1" applyBorder="1" applyAlignment="1" applyProtection="1">
      <alignment vertical="center"/>
      <protection/>
    </xf>
    <xf numFmtId="9" fontId="1" fillId="36" borderId="144" xfId="0" applyNumberFormat="1" applyFont="1" applyFill="1" applyBorder="1" applyAlignment="1" applyProtection="1">
      <alignment/>
      <protection/>
    </xf>
    <xf numFmtId="9" fontId="1" fillId="36" borderId="145" xfId="0" applyNumberFormat="1" applyFont="1" applyFill="1" applyBorder="1" applyAlignment="1" applyProtection="1">
      <alignment/>
      <protection/>
    </xf>
    <xf numFmtId="1" fontId="1" fillId="44" borderId="145" xfId="0" applyNumberFormat="1" applyFont="1" applyFill="1" applyBorder="1" applyAlignment="1" applyProtection="1">
      <alignment vertical="center"/>
      <protection/>
    </xf>
    <xf numFmtId="167" fontId="1" fillId="44" borderId="146" xfId="0" applyNumberFormat="1" applyFont="1" applyFill="1" applyBorder="1" applyAlignment="1" applyProtection="1">
      <alignment vertical="center"/>
      <protection/>
    </xf>
    <xf numFmtId="167" fontId="1" fillId="44" borderId="145" xfId="0" applyNumberFormat="1" applyFont="1" applyFill="1" applyBorder="1" applyAlignment="1" applyProtection="1">
      <alignment vertical="center"/>
      <protection/>
    </xf>
    <xf numFmtId="9" fontId="1" fillId="36" borderId="147" xfId="0" applyNumberFormat="1" applyFont="1" applyFill="1" applyBorder="1" applyAlignment="1" applyProtection="1">
      <alignment/>
      <protection/>
    </xf>
    <xf numFmtId="9" fontId="1" fillId="36" borderId="148" xfId="0" applyNumberFormat="1" applyFont="1" applyFill="1" applyBorder="1" applyAlignment="1" applyProtection="1">
      <alignment/>
      <protection/>
    </xf>
    <xf numFmtId="1" fontId="1" fillId="0" borderId="148" xfId="0" applyNumberFormat="1" applyFont="1" applyFill="1" applyBorder="1" applyAlignment="1" applyProtection="1">
      <alignment vertical="center"/>
      <protection/>
    </xf>
    <xf numFmtId="167" fontId="1" fillId="0" borderId="149" xfId="0" applyNumberFormat="1" applyFont="1" applyFill="1" applyBorder="1" applyAlignment="1" applyProtection="1">
      <alignment vertical="center"/>
      <protection/>
    </xf>
    <xf numFmtId="9" fontId="1" fillId="0" borderId="148" xfId="0" applyNumberFormat="1" applyFont="1" applyBorder="1" applyAlignment="1" applyProtection="1">
      <alignment horizontal="right" vertical="center"/>
      <protection/>
    </xf>
    <xf numFmtId="167" fontId="1" fillId="0" borderId="148" xfId="0" applyNumberFormat="1" applyFont="1" applyFill="1" applyBorder="1" applyAlignment="1" applyProtection="1">
      <alignment vertical="center"/>
      <protection/>
    </xf>
    <xf numFmtId="167" fontId="1" fillId="0" borderId="149" xfId="0" applyNumberFormat="1" applyFont="1" applyFill="1" applyBorder="1" applyAlignment="1" applyProtection="1">
      <alignment/>
      <protection/>
    </xf>
    <xf numFmtId="0" fontId="1" fillId="0" borderId="141" xfId="0" applyFont="1" applyBorder="1" applyAlignment="1" applyProtection="1">
      <alignment vertical="center"/>
      <protection/>
    </xf>
    <xf numFmtId="167" fontId="1" fillId="0" borderId="140" xfId="0" applyNumberFormat="1" applyFont="1" applyFill="1" applyBorder="1" applyAlignment="1" applyProtection="1">
      <alignment/>
      <protection/>
    </xf>
    <xf numFmtId="1" fontId="1" fillId="0" borderId="137" xfId="0" applyNumberFormat="1" applyFont="1" applyBorder="1" applyAlignment="1" applyProtection="1">
      <alignment vertical="center"/>
      <protection/>
    </xf>
    <xf numFmtId="9" fontId="1" fillId="36" borderId="150" xfId="0" applyNumberFormat="1" applyFont="1" applyFill="1" applyBorder="1" applyAlignment="1" applyProtection="1">
      <alignment/>
      <protection/>
    </xf>
    <xf numFmtId="9" fontId="1" fillId="36" borderId="151" xfId="0" applyNumberFormat="1" applyFont="1" applyFill="1" applyBorder="1" applyAlignment="1" applyProtection="1">
      <alignment/>
      <protection/>
    </xf>
    <xf numFmtId="1" fontId="1" fillId="0" borderId="151" xfId="0" applyNumberFormat="1" applyFont="1" applyFill="1" applyBorder="1" applyAlignment="1" applyProtection="1">
      <alignment/>
      <protection/>
    </xf>
    <xf numFmtId="167" fontId="1" fillId="0" borderId="152" xfId="0" applyNumberFormat="1" applyFont="1" applyFill="1" applyBorder="1" applyAlignment="1" applyProtection="1">
      <alignment/>
      <protection/>
    </xf>
    <xf numFmtId="1" fontId="1" fillId="45" borderId="151" xfId="0" applyNumberFormat="1" applyFont="1" applyFill="1" applyBorder="1" applyAlignment="1" applyProtection="1">
      <alignment/>
      <protection/>
    </xf>
    <xf numFmtId="167" fontId="1" fillId="45" borderId="151" xfId="0" applyNumberFormat="1" applyFont="1" applyFill="1" applyBorder="1" applyAlignment="1" applyProtection="1">
      <alignment/>
      <protection/>
    </xf>
    <xf numFmtId="167" fontId="1" fillId="45" borderId="152" xfId="0" applyNumberFormat="1" applyFont="1" applyFill="1" applyBorder="1" applyAlignment="1" applyProtection="1">
      <alignment horizontal="right" vertical="center"/>
      <protection/>
    </xf>
    <xf numFmtId="0" fontId="0" fillId="0" borderId="153" xfId="0" applyFont="1" applyBorder="1" applyAlignment="1" applyProtection="1">
      <alignment vertical="center"/>
      <protection/>
    </xf>
    <xf numFmtId="0" fontId="0" fillId="0" borderId="154" xfId="0" applyFont="1" applyBorder="1" applyAlignment="1" applyProtection="1">
      <alignment vertical="center"/>
      <protection/>
    </xf>
    <xf numFmtId="0" fontId="1" fillId="0" borderId="155" xfId="0" applyFont="1" applyBorder="1" applyAlignment="1" applyProtection="1">
      <alignment horizontal="left" vertical="center" wrapText="1"/>
      <protection/>
    </xf>
    <xf numFmtId="0" fontId="1" fillId="0" borderId="156" xfId="0" applyFont="1" applyBorder="1" applyAlignment="1" applyProtection="1">
      <alignment horizontal="center" vertical="center" wrapText="1"/>
      <protection/>
    </xf>
    <xf numFmtId="0" fontId="1" fillId="0" borderId="157" xfId="0" applyFont="1" applyBorder="1" applyAlignment="1" applyProtection="1">
      <alignment horizontal="center" vertical="center" wrapText="1"/>
      <protection/>
    </xf>
    <xf numFmtId="0" fontId="1" fillId="0" borderId="158" xfId="0" applyFont="1" applyBorder="1" applyAlignment="1" applyProtection="1">
      <alignment horizontal="center" vertical="center" wrapText="1"/>
      <protection/>
    </xf>
    <xf numFmtId="0" fontId="1" fillId="0" borderId="159" xfId="0" applyFont="1" applyBorder="1" applyAlignment="1" applyProtection="1">
      <alignment horizontal="center" vertical="center" wrapText="1"/>
      <protection/>
    </xf>
    <xf numFmtId="168" fontId="0" fillId="0" borderId="134" xfId="0" applyNumberFormat="1" applyFont="1" applyBorder="1" applyAlignment="1" applyProtection="1">
      <alignment horizontal="right" vertical="center"/>
      <protection/>
    </xf>
    <xf numFmtId="9" fontId="0" fillId="0" borderId="20" xfId="0" applyNumberFormat="1" applyFont="1" applyBorder="1" applyAlignment="1">
      <alignment/>
    </xf>
    <xf numFmtId="0" fontId="0" fillId="37" borderId="140" xfId="0" applyFont="1" applyFill="1" applyBorder="1" applyAlignment="1" applyProtection="1">
      <alignment vertical="center"/>
      <protection locked="0"/>
    </xf>
    <xf numFmtId="168" fontId="0" fillId="0" borderId="141" xfId="0" applyNumberFormat="1" applyFont="1" applyBorder="1" applyAlignment="1" applyProtection="1">
      <alignment horizontal="right" vertical="center"/>
      <protection/>
    </xf>
    <xf numFmtId="0" fontId="0" fillId="0" borderId="127" xfId="0" applyFont="1" applyBorder="1" applyAlignment="1" applyProtection="1">
      <alignment vertical="center"/>
      <protection/>
    </xf>
    <xf numFmtId="0" fontId="0" fillId="0" borderId="160" xfId="0" applyFont="1" applyBorder="1" applyAlignment="1" applyProtection="1">
      <alignment vertical="center"/>
      <protection/>
    </xf>
    <xf numFmtId="0" fontId="0" fillId="0" borderId="134" xfId="0" applyFont="1" applyBorder="1" applyAlignment="1" applyProtection="1">
      <alignment vertical="center"/>
      <protection/>
    </xf>
    <xf numFmtId="0" fontId="0" fillId="0" borderId="141" xfId="0" applyFont="1" applyBorder="1" applyAlignment="1" applyProtection="1">
      <alignment vertical="center"/>
      <protection/>
    </xf>
    <xf numFmtId="0" fontId="0" fillId="0" borderId="129" xfId="0" applyFont="1" applyFill="1" applyBorder="1" applyAlignment="1" applyProtection="1">
      <alignment vertical="center"/>
      <protection/>
    </xf>
    <xf numFmtId="0" fontId="0" fillId="0" borderId="129" xfId="0" applyFont="1" applyBorder="1" applyAlignment="1" applyProtection="1">
      <alignment/>
      <protection/>
    </xf>
    <xf numFmtId="9" fontId="0" fillId="36" borderId="161" xfId="0" applyNumberFormat="1" applyFont="1" applyFill="1" applyBorder="1" applyAlignment="1" applyProtection="1">
      <alignment/>
      <protection/>
    </xf>
    <xf numFmtId="9" fontId="0" fillId="36" borderId="162" xfId="0" applyNumberFormat="1" applyFont="1" applyFill="1" applyBorder="1" applyAlignment="1" applyProtection="1">
      <alignment/>
      <protection/>
    </xf>
    <xf numFmtId="9" fontId="0" fillId="36" borderId="163" xfId="0" applyNumberFormat="1" applyFont="1" applyFill="1" applyBorder="1" applyAlignment="1" applyProtection="1">
      <alignment/>
      <protection/>
    </xf>
    <xf numFmtId="9" fontId="0" fillId="36" borderId="164" xfId="0" applyNumberFormat="1" applyFont="1" applyFill="1" applyBorder="1" applyAlignment="1" applyProtection="1">
      <alignment/>
      <protection/>
    </xf>
    <xf numFmtId="0" fontId="1" fillId="0" borderId="164" xfId="0" applyFont="1" applyBorder="1" applyAlignment="1" applyProtection="1">
      <alignment vertical="center"/>
      <protection/>
    </xf>
    <xf numFmtId="167" fontId="1" fillId="0" borderId="165" xfId="0" applyNumberFormat="1" applyFont="1" applyBorder="1" applyAlignment="1" applyProtection="1">
      <alignment vertical="center"/>
      <protection/>
    </xf>
    <xf numFmtId="9" fontId="0" fillId="36" borderId="166" xfId="0" applyNumberFormat="1" applyFont="1" applyFill="1" applyBorder="1" applyAlignment="1" applyProtection="1">
      <alignment/>
      <protection/>
    </xf>
    <xf numFmtId="9" fontId="0" fillId="36" borderId="167" xfId="0" applyNumberFormat="1" applyFont="1" applyFill="1" applyBorder="1" applyAlignment="1" applyProtection="1">
      <alignment/>
      <protection/>
    </xf>
    <xf numFmtId="0" fontId="1" fillId="0" borderId="167" xfId="0" applyFont="1" applyBorder="1" applyAlignment="1" applyProtection="1">
      <alignment vertical="center"/>
      <protection/>
    </xf>
    <xf numFmtId="167" fontId="1" fillId="0" borderId="168" xfId="0" applyNumberFormat="1" applyFont="1" applyBorder="1" applyAlignment="1" applyProtection="1">
      <alignment vertical="center"/>
      <protection/>
    </xf>
    <xf numFmtId="0" fontId="1" fillId="44" borderId="162" xfId="0" applyFont="1" applyFill="1" applyBorder="1" applyAlignment="1" applyProtection="1">
      <alignment vertical="center"/>
      <protection/>
    </xf>
    <xf numFmtId="167" fontId="1" fillId="44" borderId="169" xfId="0" applyNumberFormat="1" applyFont="1" applyFill="1" applyBorder="1" applyAlignment="1" applyProtection="1">
      <alignment vertical="center"/>
      <protection/>
    </xf>
    <xf numFmtId="1" fontId="1" fillId="0" borderId="132" xfId="0" applyNumberFormat="1" applyFont="1" applyBorder="1" applyAlignment="1" applyProtection="1">
      <alignment vertical="center"/>
      <protection/>
    </xf>
    <xf numFmtId="0" fontId="1" fillId="0" borderId="0" xfId="0" applyFont="1" applyFill="1" applyBorder="1" applyAlignment="1" applyProtection="1">
      <alignment horizontal="center" vertical="center" wrapText="1"/>
      <protection/>
    </xf>
    <xf numFmtId="3" fontId="0" fillId="33" borderId="0" xfId="0" applyNumberFormat="1" applyFont="1" applyFill="1" applyBorder="1" applyAlignment="1" applyProtection="1">
      <alignment/>
      <protection/>
    </xf>
    <xf numFmtId="0" fontId="0" fillId="33" borderId="59" xfId="0" applyFont="1" applyFill="1" applyBorder="1" applyAlignment="1" applyProtection="1">
      <alignment/>
      <protection/>
    </xf>
    <xf numFmtId="9" fontId="0" fillId="38" borderId="170" xfId="0" applyNumberFormat="1" applyFont="1" applyFill="1" applyBorder="1" applyAlignment="1" applyProtection="1">
      <alignment/>
      <protection locked="0"/>
    </xf>
    <xf numFmtId="9" fontId="0" fillId="38" borderId="171" xfId="0" applyNumberFormat="1" applyFont="1" applyFill="1" applyBorder="1" applyAlignment="1" applyProtection="1">
      <alignment/>
      <protection locked="0"/>
    </xf>
    <xf numFmtId="9" fontId="0" fillId="38" borderId="172" xfId="0" applyNumberFormat="1" applyFont="1" applyFill="1" applyBorder="1" applyAlignment="1" applyProtection="1">
      <alignment/>
      <protection locked="0"/>
    </xf>
    <xf numFmtId="9" fontId="0" fillId="38" borderId="173" xfId="0" applyNumberFormat="1" applyFont="1" applyFill="1" applyBorder="1" applyAlignment="1" applyProtection="1">
      <alignment/>
      <protection locked="0"/>
    </xf>
    <xf numFmtId="9" fontId="0" fillId="38" borderId="174" xfId="0" applyNumberFormat="1" applyFont="1" applyFill="1" applyBorder="1" applyAlignment="1" applyProtection="1">
      <alignment/>
      <protection locked="0"/>
    </xf>
    <xf numFmtId="9" fontId="0" fillId="38" borderId="175" xfId="0" applyNumberFormat="1" applyFont="1" applyFill="1" applyBorder="1" applyAlignment="1" applyProtection="1">
      <alignment/>
      <protection locked="0"/>
    </xf>
    <xf numFmtId="9" fontId="0" fillId="38" borderId="176" xfId="0" applyNumberFormat="1" applyFont="1" applyFill="1" applyBorder="1" applyAlignment="1" applyProtection="1">
      <alignment/>
      <protection locked="0"/>
    </xf>
    <xf numFmtId="9" fontId="0" fillId="38" borderId="177" xfId="0" applyNumberFormat="1" applyFont="1" applyFill="1" applyBorder="1" applyAlignment="1" applyProtection="1">
      <alignment/>
      <protection locked="0"/>
    </xf>
    <xf numFmtId="9" fontId="0" fillId="38" borderId="178" xfId="0" applyNumberFormat="1" applyFont="1" applyFill="1" applyBorder="1" applyAlignment="1" applyProtection="1">
      <alignment/>
      <protection locked="0"/>
    </xf>
    <xf numFmtId="9" fontId="0" fillId="0" borderId="179" xfId="0" applyNumberFormat="1" applyFont="1" applyFill="1" applyBorder="1" applyAlignment="1" applyProtection="1">
      <alignment/>
      <protection/>
    </xf>
    <xf numFmtId="9" fontId="0" fillId="0" borderId="180" xfId="0" applyNumberFormat="1" applyFont="1" applyFill="1" applyBorder="1" applyAlignment="1" applyProtection="1">
      <alignment/>
      <protection/>
    </xf>
    <xf numFmtId="9" fontId="0" fillId="0" borderId="181" xfId="0" applyNumberFormat="1" applyFont="1" applyFill="1" applyBorder="1" applyAlignment="1" applyProtection="1">
      <alignment/>
      <protection/>
    </xf>
    <xf numFmtId="9" fontId="0" fillId="0" borderId="182" xfId="0" applyNumberFormat="1" applyFont="1" applyFill="1" applyBorder="1" applyAlignment="1" applyProtection="1">
      <alignment/>
      <protection/>
    </xf>
    <xf numFmtId="9" fontId="0" fillId="0" borderId="183" xfId="0" applyNumberFormat="1" applyFont="1" applyFill="1" applyBorder="1" applyAlignment="1" applyProtection="1">
      <alignment/>
      <protection/>
    </xf>
    <xf numFmtId="9" fontId="0" fillId="0" borderId="184" xfId="0" applyNumberFormat="1" applyFont="1" applyFill="1" applyBorder="1" applyAlignment="1" applyProtection="1">
      <alignment/>
      <protection/>
    </xf>
    <xf numFmtId="9" fontId="0" fillId="0" borderId="185" xfId="0" applyNumberFormat="1" applyFont="1" applyFill="1" applyBorder="1" applyAlignment="1" applyProtection="1">
      <alignment/>
      <protection/>
    </xf>
    <xf numFmtId="0" fontId="4" fillId="33" borderId="17" xfId="0" applyFont="1" applyFill="1" applyBorder="1" applyAlignment="1" applyProtection="1">
      <alignment/>
      <protection/>
    </xf>
    <xf numFmtId="0" fontId="8" fillId="33" borderId="17" xfId="0" applyFont="1" applyFill="1" applyBorder="1" applyAlignment="1" applyProtection="1">
      <alignment/>
      <protection/>
    </xf>
    <xf numFmtId="0" fontId="8" fillId="0" borderId="17" xfId="0" applyFont="1" applyBorder="1" applyAlignment="1" applyProtection="1">
      <alignment/>
      <protection/>
    </xf>
    <xf numFmtId="0" fontId="8" fillId="33" borderId="29" xfId="0" applyFont="1" applyFill="1" applyBorder="1" applyAlignment="1" applyProtection="1">
      <alignment/>
      <protection/>
    </xf>
    <xf numFmtId="9" fontId="10" fillId="0" borderId="17" xfId="0" applyNumberFormat="1" applyFont="1" applyBorder="1" applyAlignment="1" applyProtection="1">
      <alignment/>
      <protection/>
    </xf>
    <xf numFmtId="168" fontId="24" fillId="0" borderId="17" xfId="0" applyNumberFormat="1" applyFont="1" applyBorder="1" applyAlignment="1" applyProtection="1">
      <alignment/>
      <protection/>
    </xf>
    <xf numFmtId="168" fontId="10" fillId="0" borderId="17" xfId="0" applyNumberFormat="1" applyFont="1" applyBorder="1" applyAlignment="1" applyProtection="1">
      <alignment/>
      <protection/>
    </xf>
    <xf numFmtId="9" fontId="24" fillId="33" borderId="186" xfId="0" applyNumberFormat="1" applyFont="1" applyFill="1" applyBorder="1" applyAlignment="1" applyProtection="1">
      <alignment/>
      <protection/>
    </xf>
    <xf numFmtId="168" fontId="24" fillId="33" borderId="186" xfId="0" applyNumberFormat="1" applyFont="1" applyFill="1" applyBorder="1" applyAlignment="1" applyProtection="1">
      <alignment/>
      <protection/>
    </xf>
    <xf numFmtId="0" fontId="8" fillId="0" borderId="186" xfId="0" applyFont="1" applyBorder="1" applyAlignment="1" applyProtection="1">
      <alignment/>
      <protection/>
    </xf>
    <xf numFmtId="9" fontId="24" fillId="0" borderId="17" xfId="0" applyNumberFormat="1" applyFont="1" applyBorder="1" applyAlignment="1" applyProtection="1">
      <alignment/>
      <protection/>
    </xf>
    <xf numFmtId="168" fontId="8" fillId="33" borderId="186" xfId="0" applyNumberFormat="1" applyFont="1" applyFill="1" applyBorder="1" applyAlignment="1" applyProtection="1">
      <alignment horizontal="right"/>
      <protection/>
    </xf>
    <xf numFmtId="0" fontId="13" fillId="33" borderId="99" xfId="0" applyFont="1" applyFill="1" applyBorder="1" applyAlignment="1" applyProtection="1">
      <alignment horizontal="left" vertical="center"/>
      <protection/>
    </xf>
    <xf numFmtId="3" fontId="0" fillId="33" borderId="100" xfId="0" applyNumberFormat="1" applyFont="1" applyFill="1" applyBorder="1" applyAlignment="1" applyProtection="1">
      <alignment/>
      <protection/>
    </xf>
    <xf numFmtId="0" fontId="1" fillId="0" borderId="100" xfId="0" applyFont="1" applyFill="1" applyBorder="1" applyAlignment="1" applyProtection="1">
      <alignment horizontal="center" vertical="center" wrapText="1"/>
      <protection/>
    </xf>
    <xf numFmtId="3" fontId="0" fillId="0" borderId="0" xfId="0" applyNumberFormat="1" applyAlignment="1">
      <alignment/>
    </xf>
    <xf numFmtId="10" fontId="22" fillId="34" borderId="75" xfId="0" applyNumberFormat="1" applyFont="1" applyFill="1" applyBorder="1" applyAlignment="1" applyProtection="1">
      <alignment horizontal="center" vertical="center" wrapText="1"/>
      <protection/>
    </xf>
    <xf numFmtId="168" fontId="0" fillId="33" borderId="187" xfId="0" applyNumberFormat="1" applyFont="1" applyFill="1" applyBorder="1" applyAlignment="1" applyProtection="1">
      <alignment horizontal="right" wrapText="1"/>
      <protection/>
    </xf>
    <xf numFmtId="168" fontId="0" fillId="33" borderId="188" xfId="0" applyNumberFormat="1" applyFont="1" applyFill="1" applyBorder="1" applyAlignment="1" applyProtection="1">
      <alignment/>
      <protection/>
    </xf>
    <xf numFmtId="0" fontId="13" fillId="33" borderId="17" xfId="0" applyFont="1" applyFill="1" applyBorder="1" applyAlignment="1" applyProtection="1">
      <alignment horizontal="left" vertical="center"/>
      <protection/>
    </xf>
    <xf numFmtId="0" fontId="0" fillId="0" borderId="189" xfId="0" applyFont="1" applyBorder="1" applyAlignment="1" applyProtection="1">
      <alignment/>
      <protection/>
    </xf>
    <xf numFmtId="0" fontId="0" fillId="33" borderId="186" xfId="0" applyFont="1" applyFill="1" applyBorder="1" applyAlignment="1" applyProtection="1">
      <alignment/>
      <protection/>
    </xf>
    <xf numFmtId="0" fontId="0" fillId="0" borderId="129" xfId="0" applyBorder="1" applyAlignment="1">
      <alignment/>
    </xf>
    <xf numFmtId="0" fontId="4" fillId="33" borderId="190" xfId="0" applyFont="1" applyFill="1" applyBorder="1" applyAlignment="1" applyProtection="1">
      <alignment/>
      <protection/>
    </xf>
    <xf numFmtId="0" fontId="0" fillId="0" borderId="191" xfId="0" applyBorder="1" applyAlignment="1">
      <alignment/>
    </xf>
    <xf numFmtId="0" fontId="0" fillId="0" borderId="192" xfId="0" applyBorder="1" applyAlignment="1">
      <alignment/>
    </xf>
    <xf numFmtId="0" fontId="0" fillId="0" borderId="106" xfId="0" applyBorder="1" applyAlignment="1">
      <alignment/>
    </xf>
    <xf numFmtId="168" fontId="1" fillId="33" borderId="193" xfId="0" applyNumberFormat="1" applyFont="1" applyFill="1" applyBorder="1" applyAlignment="1" applyProtection="1">
      <alignment/>
      <protection/>
    </xf>
    <xf numFmtId="0" fontId="1" fillId="33" borderId="193" xfId="0" applyFont="1" applyFill="1" applyBorder="1" applyAlignment="1" applyProtection="1">
      <alignment/>
      <protection/>
    </xf>
    <xf numFmtId="168" fontId="0" fillId="33" borderId="193" xfId="0" applyNumberFormat="1" applyFill="1" applyBorder="1" applyAlignment="1" applyProtection="1">
      <alignment/>
      <protection/>
    </xf>
    <xf numFmtId="0" fontId="0" fillId="33" borderId="193" xfId="0" applyFill="1" applyBorder="1" applyAlignment="1" applyProtection="1">
      <alignment/>
      <protection/>
    </xf>
    <xf numFmtId="0" fontId="0" fillId="0" borderId="194" xfId="0" applyBorder="1" applyAlignment="1">
      <alignment/>
    </xf>
    <xf numFmtId="0" fontId="1" fillId="0" borderId="195" xfId="0" applyFont="1" applyBorder="1" applyAlignment="1" applyProtection="1">
      <alignment vertical="center"/>
      <protection/>
    </xf>
    <xf numFmtId="9" fontId="1" fillId="0" borderId="196" xfId="0" applyNumberFormat="1" applyFont="1" applyFill="1" applyBorder="1" applyAlignment="1" applyProtection="1">
      <alignment/>
      <protection/>
    </xf>
    <xf numFmtId="168" fontId="1" fillId="33" borderId="0" xfId="0" applyNumberFormat="1" applyFont="1" applyFill="1" applyBorder="1" applyAlignment="1" applyProtection="1">
      <alignment horizontal="right"/>
      <protection/>
    </xf>
    <xf numFmtId="0" fontId="4" fillId="40" borderId="17" xfId="0" applyFont="1" applyFill="1" applyBorder="1" applyAlignment="1" applyProtection="1">
      <alignment horizontal="left" vertical="center" wrapText="1"/>
      <protection/>
    </xf>
    <xf numFmtId="0" fontId="0" fillId="40" borderId="18" xfId="0" applyFill="1" applyBorder="1" applyAlignment="1" applyProtection="1">
      <alignment vertical="center" wrapText="1"/>
      <protection/>
    </xf>
    <xf numFmtId="0" fontId="0" fillId="40" borderId="29" xfId="0" applyFill="1" applyBorder="1" applyAlignment="1" applyProtection="1">
      <alignment vertical="center" wrapText="1"/>
      <protection/>
    </xf>
    <xf numFmtId="0" fontId="4" fillId="38" borderId="17" xfId="0" applyFont="1" applyFill="1" applyBorder="1" applyAlignment="1" applyProtection="1">
      <alignment horizontal="left" vertical="center" wrapText="1"/>
      <protection/>
    </xf>
    <xf numFmtId="0" fontId="0" fillId="38" borderId="18" xfId="0" applyFill="1" applyBorder="1" applyAlignment="1" applyProtection="1">
      <alignment vertical="center" wrapText="1"/>
      <protection/>
    </xf>
    <xf numFmtId="0" fontId="4" fillId="41" borderId="17" xfId="0" applyFont="1" applyFill="1" applyBorder="1" applyAlignment="1" applyProtection="1">
      <alignment horizontal="left" vertical="center" wrapText="1"/>
      <protection/>
    </xf>
    <xf numFmtId="0" fontId="0" fillId="41" borderId="18" xfId="0" applyFill="1" applyBorder="1" applyAlignment="1" applyProtection="1">
      <alignment vertical="center" wrapText="1"/>
      <protection/>
    </xf>
    <xf numFmtId="0" fontId="4" fillId="37" borderId="17" xfId="0" applyFont="1" applyFill="1" applyBorder="1" applyAlignment="1" applyProtection="1">
      <alignment horizontal="left" vertical="center" wrapText="1"/>
      <protection/>
    </xf>
    <xf numFmtId="0" fontId="0" fillId="37" borderId="18" xfId="0" applyFill="1" applyBorder="1" applyAlignment="1" applyProtection="1">
      <alignment vertical="center" wrapText="1"/>
      <protection/>
    </xf>
    <xf numFmtId="0" fontId="0" fillId="37" borderId="29" xfId="0" applyFill="1" applyBorder="1" applyAlignment="1" applyProtection="1">
      <alignment vertical="center" wrapText="1"/>
      <protection/>
    </xf>
    <xf numFmtId="3" fontId="4" fillId="33" borderId="83" xfId="0" applyNumberFormat="1" applyFont="1" applyFill="1" applyBorder="1" applyAlignment="1" applyProtection="1">
      <alignment horizontal="right" wrapText="1"/>
      <protection/>
    </xf>
    <xf numFmtId="3" fontId="4" fillId="33" borderId="20" xfId="0" applyNumberFormat="1" applyFont="1" applyFill="1" applyBorder="1" applyAlignment="1" applyProtection="1">
      <alignment horizontal="right" wrapText="1"/>
      <protection/>
    </xf>
    <xf numFmtId="168" fontId="22" fillId="33" borderId="18" xfId="0" applyNumberFormat="1" applyFont="1" applyFill="1" applyBorder="1" applyAlignment="1" applyProtection="1">
      <alignment vertical="top"/>
      <protection/>
    </xf>
    <xf numFmtId="168" fontId="22" fillId="33" borderId="29" xfId="0" applyNumberFormat="1" applyFont="1" applyFill="1" applyBorder="1" applyAlignment="1" applyProtection="1">
      <alignment vertical="top"/>
      <protection/>
    </xf>
    <xf numFmtId="0" fontId="55" fillId="33" borderId="0" xfId="0" applyNumberFormat="1" applyFont="1" applyFill="1" applyBorder="1" applyAlignment="1" applyProtection="1">
      <alignment vertical="top"/>
      <protection/>
    </xf>
    <xf numFmtId="0" fontId="55" fillId="33" borderId="0" xfId="0" applyNumberFormat="1" applyFont="1" applyFill="1" applyBorder="1" applyAlignment="1" applyProtection="1">
      <alignment vertical="top"/>
      <protection locked="0"/>
    </xf>
    <xf numFmtId="0" fontId="0" fillId="38" borderId="29" xfId="0" applyFill="1" applyBorder="1" applyAlignment="1" applyProtection="1">
      <alignment vertical="center" wrapText="1"/>
      <protection/>
    </xf>
    <xf numFmtId="186" fontId="32" fillId="34" borderId="0" xfId="0" applyNumberFormat="1" applyFont="1" applyFill="1" applyBorder="1" applyAlignment="1" applyProtection="1">
      <alignment horizontal="left" vertical="top"/>
      <protection locked="0"/>
    </xf>
    <xf numFmtId="0" fontId="5" fillId="33" borderId="62" xfId="0" applyFont="1" applyFill="1" applyBorder="1" applyAlignment="1">
      <alignment vertical="top" wrapText="1"/>
    </xf>
    <xf numFmtId="0" fontId="5" fillId="33" borderId="62" xfId="0" applyFont="1" applyFill="1" applyBorder="1" applyAlignment="1">
      <alignment vertical="top"/>
    </xf>
    <xf numFmtId="0" fontId="0" fillId="33" borderId="0" xfId="0" applyFont="1" applyFill="1" applyBorder="1" applyAlignment="1">
      <alignment vertical="top" wrapText="1"/>
    </xf>
    <xf numFmtId="0" fontId="12" fillId="33" borderId="197" xfId="0" applyFont="1" applyFill="1" applyBorder="1" applyAlignment="1">
      <alignment horizontal="left" vertical="top" wrapText="1"/>
    </xf>
    <xf numFmtId="0" fontId="5" fillId="33" borderId="0" xfId="0" applyFont="1" applyFill="1" applyBorder="1" applyAlignment="1">
      <alignment horizontal="left" vertical="top" wrapText="1"/>
    </xf>
    <xf numFmtId="0" fontId="5" fillId="33" borderId="0" xfId="0" applyFont="1" applyFill="1" applyBorder="1" applyAlignment="1">
      <alignment vertical="top" wrapText="1"/>
    </xf>
    <xf numFmtId="0" fontId="5" fillId="33" borderId="198" xfId="0" applyFont="1" applyFill="1" applyBorder="1" applyAlignment="1">
      <alignment vertical="top" wrapText="1"/>
    </xf>
    <xf numFmtId="0" fontId="5" fillId="33" borderId="64" xfId="0" applyFont="1" applyFill="1" applyBorder="1" applyAlignment="1">
      <alignment vertical="center" wrapText="1"/>
    </xf>
    <xf numFmtId="0" fontId="5" fillId="33" borderId="64" xfId="0" applyFont="1" applyFill="1" applyBorder="1" applyAlignment="1">
      <alignment vertical="center"/>
    </xf>
    <xf numFmtId="0" fontId="5" fillId="33" borderId="199" xfId="0" applyFont="1" applyFill="1" applyBorder="1" applyAlignment="1">
      <alignment vertical="center"/>
    </xf>
    <xf numFmtId="0" fontId="40" fillId="0" borderId="0" xfId="0" applyFont="1" applyBorder="1" applyAlignment="1">
      <alignment vertical="top" wrapText="1"/>
    </xf>
    <xf numFmtId="0" fontId="0" fillId="0" borderId="0" xfId="0" applyAlignment="1">
      <alignment vertical="top" wrapText="1"/>
    </xf>
    <xf numFmtId="0" fontId="0" fillId="0" borderId="19" xfId="0" applyBorder="1" applyAlignment="1">
      <alignment vertical="top" wrapText="1"/>
    </xf>
    <xf numFmtId="0" fontId="40" fillId="33" borderId="0" xfId="0" applyFont="1" applyFill="1" applyAlignment="1">
      <alignment vertical="top" wrapText="1"/>
    </xf>
    <xf numFmtId="0" fontId="0" fillId="33" borderId="0" xfId="0" applyFill="1" applyAlignment="1">
      <alignment vertical="top" wrapText="1"/>
    </xf>
    <xf numFmtId="0" fontId="7" fillId="33" borderId="86" xfId="0" applyFont="1" applyFill="1" applyBorder="1" applyAlignment="1">
      <alignment horizontal="left" vertical="center" wrapText="1"/>
    </xf>
    <xf numFmtId="0" fontId="7" fillId="0" borderId="0" xfId="0" applyFont="1" applyBorder="1" applyAlignment="1">
      <alignment vertical="center" wrapText="1"/>
    </xf>
    <xf numFmtId="0" fontId="16" fillId="0" borderId="0" xfId="0" applyFont="1" applyBorder="1" applyAlignment="1">
      <alignment vertical="center" wrapText="1"/>
    </xf>
    <xf numFmtId="0" fontId="16" fillId="0" borderId="86" xfId="0" applyFont="1" applyBorder="1" applyAlignment="1">
      <alignment vertical="center" wrapText="1"/>
    </xf>
    <xf numFmtId="0" fontId="0" fillId="33" borderId="0" xfId="0" applyFill="1" applyBorder="1" applyAlignment="1">
      <alignment wrapText="1"/>
    </xf>
    <xf numFmtId="0" fontId="0" fillId="0" borderId="0" xfId="0" applyBorder="1" applyAlignment="1">
      <alignment wrapText="1"/>
    </xf>
    <xf numFmtId="0" fontId="16" fillId="33" borderId="0" xfId="0" applyFont="1" applyFill="1" applyAlignment="1" applyProtection="1">
      <alignment vertical="top" wrapText="1"/>
      <protection locked="0"/>
    </xf>
    <xf numFmtId="0" fontId="15" fillId="0" borderId="0" xfId="0" applyFont="1" applyAlignment="1" applyProtection="1">
      <alignment wrapText="1"/>
      <protection locked="0"/>
    </xf>
    <xf numFmtId="0" fontId="16" fillId="33" borderId="200" xfId="0" applyFont="1" applyFill="1" applyBorder="1" applyAlignment="1">
      <alignment vertical="center" wrapText="1"/>
    </xf>
    <xf numFmtId="0" fontId="15" fillId="0" borderId="201" xfId="0" applyFont="1" applyBorder="1" applyAlignment="1">
      <alignment vertical="center" wrapText="1"/>
    </xf>
    <xf numFmtId="0" fontId="15" fillId="0" borderId="86" xfId="0" applyFont="1" applyBorder="1" applyAlignment="1">
      <alignment vertical="center" wrapText="1"/>
    </xf>
    <xf numFmtId="0" fontId="15" fillId="0" borderId="0" xfId="0" applyFont="1" applyBorder="1" applyAlignment="1">
      <alignment vertical="center" wrapText="1"/>
    </xf>
    <xf numFmtId="6" fontId="8" fillId="0" borderId="100" xfId="0" applyNumberFormat="1" applyFont="1" applyBorder="1" applyAlignment="1" applyProtection="1">
      <alignment horizontal="left" vertical="top" wrapText="1"/>
      <protection/>
    </xf>
    <xf numFmtId="0" fontId="0" fillId="0" borderId="100" xfId="0" applyBorder="1" applyAlignment="1">
      <alignment vertical="top"/>
    </xf>
    <xf numFmtId="0" fontId="1" fillId="34" borderId="100" xfId="0" applyFont="1" applyFill="1" applyBorder="1" applyAlignment="1" applyProtection="1">
      <alignment horizontal="center" vertical="center" wrapText="1"/>
      <protection locked="0"/>
    </xf>
    <xf numFmtId="0" fontId="0" fillId="0" borderId="202" xfId="0" applyBorder="1" applyAlignment="1" applyProtection="1">
      <alignment horizontal="center" vertical="center" wrapText="1"/>
      <protection locked="0"/>
    </xf>
    <xf numFmtId="0" fontId="22" fillId="34" borderId="75" xfId="0" applyFont="1" applyFill="1" applyBorder="1" applyAlignment="1" applyProtection="1">
      <alignment horizontal="center" vertical="center" wrapText="1"/>
      <protection/>
    </xf>
    <xf numFmtId="0" fontId="0" fillId="34" borderId="52" xfId="0" applyFill="1" applyBorder="1" applyAlignment="1" applyProtection="1">
      <alignment horizontal="center" vertical="center" wrapText="1"/>
      <protection/>
    </xf>
    <xf numFmtId="0" fontId="0" fillId="34" borderId="98" xfId="0" applyFill="1" applyBorder="1" applyAlignment="1">
      <alignment horizontal="center" vertical="center" wrapText="1"/>
    </xf>
    <xf numFmtId="168" fontId="31" fillId="34" borderId="203" xfId="0" applyNumberFormat="1" applyFont="1" applyFill="1" applyBorder="1" applyAlignment="1" applyProtection="1">
      <alignment horizontal="center" vertical="center" wrapText="1"/>
      <protection/>
    </xf>
    <xf numFmtId="0" fontId="0" fillId="34" borderId="204" xfId="0" applyFill="1" applyBorder="1" applyAlignment="1">
      <alignment horizontal="center" vertical="center" wrapText="1"/>
    </xf>
    <xf numFmtId="168" fontId="22" fillId="34" borderId="70" xfId="0" applyNumberFormat="1" applyFont="1" applyFill="1" applyBorder="1" applyAlignment="1" applyProtection="1">
      <alignment horizontal="center" vertical="center" wrapText="1"/>
      <protection/>
    </xf>
    <xf numFmtId="168" fontId="0" fillId="34" borderId="205" xfId="0" applyNumberFormat="1" applyFill="1" applyBorder="1" applyAlignment="1" applyProtection="1">
      <alignment horizontal="center" vertical="center" wrapText="1"/>
      <protection/>
    </xf>
    <xf numFmtId="0" fontId="22" fillId="46" borderId="75" xfId="0" applyFont="1" applyFill="1" applyBorder="1" applyAlignment="1" applyProtection="1">
      <alignment horizontal="center" vertical="center"/>
      <protection/>
    </xf>
    <xf numFmtId="0" fontId="22" fillId="46" borderId="52" xfId="0" applyFont="1" applyFill="1" applyBorder="1" applyAlignment="1" applyProtection="1">
      <alignment horizontal="center" vertical="center"/>
      <protection/>
    </xf>
    <xf numFmtId="0" fontId="22" fillId="46" borderId="98" xfId="0" applyFont="1" applyFill="1" applyBorder="1" applyAlignment="1" applyProtection="1">
      <alignment horizontal="center" vertical="center"/>
      <protection/>
    </xf>
    <xf numFmtId="10" fontId="22" fillId="46" borderId="75" xfId="0" applyNumberFormat="1" applyFont="1" applyFill="1" applyBorder="1" applyAlignment="1" applyProtection="1">
      <alignment horizontal="center" vertical="center"/>
      <protection/>
    </xf>
    <xf numFmtId="10" fontId="22" fillId="46" borderId="52" xfId="0" applyNumberFormat="1" applyFont="1" applyFill="1" applyBorder="1" applyAlignment="1" applyProtection="1">
      <alignment horizontal="center" vertical="center"/>
      <protection/>
    </xf>
    <xf numFmtId="0" fontId="30" fillId="46" borderId="52" xfId="0" applyFont="1" applyFill="1" applyBorder="1" applyAlignment="1" applyProtection="1">
      <alignment horizontal="center"/>
      <protection/>
    </xf>
    <xf numFmtId="0" fontId="30" fillId="46" borderId="98" xfId="0" applyFont="1" applyFill="1" applyBorder="1" applyAlignment="1" applyProtection="1">
      <alignment horizontal="center"/>
      <protection/>
    </xf>
    <xf numFmtId="10" fontId="22" fillId="34" borderId="75" xfId="0" applyNumberFormat="1" applyFont="1" applyFill="1" applyBorder="1" applyAlignment="1" applyProtection="1">
      <alignment horizontal="left" vertical="center" wrapText="1" indent="3"/>
      <protection/>
    </xf>
    <xf numFmtId="0" fontId="0" fillId="34" borderId="52" xfId="0" applyFill="1" applyBorder="1" applyAlignment="1" applyProtection="1">
      <alignment horizontal="left" vertical="center" wrapText="1" indent="3"/>
      <protection/>
    </xf>
    <xf numFmtId="0" fontId="0" fillId="34" borderId="98" xfId="0" applyFill="1" applyBorder="1" applyAlignment="1" applyProtection="1">
      <alignment horizontal="left" vertical="center" wrapText="1" indent="3"/>
      <protection/>
    </xf>
    <xf numFmtId="10" fontId="22" fillId="34" borderId="75" xfId="0" applyNumberFormat="1" applyFont="1" applyFill="1" applyBorder="1" applyAlignment="1" applyProtection="1">
      <alignment horizontal="center" vertical="center" wrapText="1"/>
      <protection/>
    </xf>
    <xf numFmtId="0" fontId="0" fillId="34" borderId="52" xfId="0" applyFill="1" applyBorder="1" applyAlignment="1">
      <alignment horizontal="center" vertical="center" wrapText="1"/>
    </xf>
    <xf numFmtId="0" fontId="0" fillId="0" borderId="98" xfId="0" applyBorder="1" applyAlignment="1">
      <alignment horizontal="center" vertical="center" wrapText="1"/>
    </xf>
    <xf numFmtId="0" fontId="0" fillId="34" borderId="52" xfId="0" applyFill="1" applyBorder="1" applyAlignment="1" applyProtection="1">
      <alignment horizontal="center" wrapText="1"/>
      <protection/>
    </xf>
    <xf numFmtId="0" fontId="31" fillId="34" borderId="203" xfId="0" applyFont="1" applyFill="1" applyBorder="1" applyAlignment="1" applyProtection="1">
      <alignment horizontal="center" vertical="center"/>
      <protection/>
    </xf>
    <xf numFmtId="0" fontId="0" fillId="34" borderId="204" xfId="0" applyFill="1" applyBorder="1" applyAlignment="1" applyProtection="1">
      <alignment horizontal="center" vertical="center"/>
      <protection/>
    </xf>
    <xf numFmtId="0" fontId="31" fillId="33" borderId="206" xfId="0" applyFont="1" applyFill="1" applyBorder="1" applyAlignment="1" applyProtection="1">
      <alignment horizontal="center" vertical="center"/>
      <protection/>
    </xf>
    <xf numFmtId="0" fontId="0" fillId="0" borderId="207" xfId="0" applyBorder="1" applyAlignment="1" applyProtection="1">
      <alignment horizontal="center"/>
      <protection/>
    </xf>
    <xf numFmtId="0" fontId="0" fillId="0" borderId="208" xfId="0" applyBorder="1" applyAlignment="1" applyProtection="1">
      <alignment horizontal="center"/>
      <protection/>
    </xf>
    <xf numFmtId="10" fontId="22" fillId="34" borderId="52" xfId="0" applyNumberFormat="1" applyFont="1" applyFill="1" applyBorder="1" applyAlignment="1" applyProtection="1">
      <alignment horizontal="center" vertical="center" wrapText="1"/>
      <protection/>
    </xf>
    <xf numFmtId="10" fontId="22" fillId="34" borderId="98" xfId="0" applyNumberFormat="1" applyFont="1" applyFill="1" applyBorder="1" applyAlignment="1" applyProtection="1">
      <alignment horizontal="center" vertical="center" wrapText="1"/>
      <protection/>
    </xf>
    <xf numFmtId="0" fontId="28" fillId="0" borderId="209" xfId="0" applyFont="1" applyFill="1" applyBorder="1" applyAlignment="1" applyProtection="1">
      <alignment horizontal="center" vertical="center" wrapText="1"/>
      <protection/>
    </xf>
    <xf numFmtId="0" fontId="50" fillId="0" borderId="210" xfId="0" applyFont="1" applyBorder="1" applyAlignment="1" applyProtection="1">
      <alignment horizontal="center" wrapText="1"/>
      <protection/>
    </xf>
    <xf numFmtId="0" fontId="50" fillId="0" borderId="211" xfId="0" applyFont="1" applyBorder="1" applyAlignment="1" applyProtection="1">
      <alignment horizontal="center" wrapText="1"/>
      <protection/>
    </xf>
    <xf numFmtId="0" fontId="0" fillId="34" borderId="98" xfId="0" applyFill="1" applyBorder="1" applyAlignment="1" applyProtection="1">
      <alignment horizontal="center" vertical="center" wrapText="1"/>
      <protection/>
    </xf>
    <xf numFmtId="0" fontId="22" fillId="34" borderId="98" xfId="0" applyFont="1" applyFill="1" applyBorder="1" applyAlignment="1" applyProtection="1">
      <alignment horizontal="center" vertical="center" wrapText="1"/>
      <protection/>
    </xf>
    <xf numFmtId="0" fontId="1" fillId="41" borderId="212" xfId="0" applyFont="1" applyFill="1" applyBorder="1" applyAlignment="1" applyProtection="1">
      <alignment horizontal="center" vertical="center" wrapText="1"/>
      <protection/>
    </xf>
    <xf numFmtId="0" fontId="0" fillId="0" borderId="213" xfId="0" applyFont="1" applyBorder="1" applyAlignment="1">
      <alignment/>
    </xf>
    <xf numFmtId="0" fontId="0" fillId="0" borderId="214" xfId="0" applyFont="1" applyBorder="1" applyAlignment="1">
      <alignment/>
    </xf>
    <xf numFmtId="0" fontId="1" fillId="34" borderId="212" xfId="0" applyFont="1" applyFill="1" applyBorder="1" applyAlignment="1" applyProtection="1">
      <alignment horizontal="center" vertical="center" wrapText="1"/>
      <protection/>
    </xf>
    <xf numFmtId="0" fontId="0" fillId="0" borderId="213" xfId="0" applyFont="1" applyBorder="1" applyAlignment="1">
      <alignment horizontal="center" vertical="center" wrapText="1"/>
    </xf>
    <xf numFmtId="0" fontId="0" fillId="0" borderId="214" xfId="0" applyFont="1" applyBorder="1" applyAlignment="1">
      <alignment horizontal="center" vertical="center" wrapText="1"/>
    </xf>
    <xf numFmtId="0" fontId="1" fillId="34" borderId="215" xfId="0" applyFont="1" applyFill="1" applyBorder="1" applyAlignment="1" applyProtection="1">
      <alignment horizontal="center" vertical="center" wrapText="1"/>
      <protection/>
    </xf>
    <xf numFmtId="0" fontId="1" fillId="34" borderId="216" xfId="0" applyFont="1" applyFill="1" applyBorder="1" applyAlignment="1" applyProtection="1">
      <alignment horizontal="center" vertical="center" wrapText="1"/>
      <protection/>
    </xf>
    <xf numFmtId="0" fontId="1" fillId="34" borderId="216" xfId="0" applyFont="1" applyFill="1" applyBorder="1" applyAlignment="1" applyProtection="1">
      <alignment/>
      <protection/>
    </xf>
    <xf numFmtId="0" fontId="0" fillId="34" borderId="217" xfId="0" applyFont="1" applyFill="1" applyBorder="1" applyAlignment="1" applyProtection="1">
      <alignment/>
      <protection/>
    </xf>
    <xf numFmtId="0" fontId="1" fillId="41" borderId="215" xfId="0" applyFont="1" applyFill="1" applyBorder="1" applyAlignment="1" applyProtection="1">
      <alignment horizontal="center" vertical="center" wrapText="1"/>
      <protection/>
    </xf>
    <xf numFmtId="0" fontId="1" fillId="41" borderId="216" xfId="0" applyFont="1" applyFill="1" applyBorder="1" applyAlignment="1" applyProtection="1">
      <alignment horizontal="center" vertical="center" wrapText="1"/>
      <protection/>
    </xf>
    <xf numFmtId="0" fontId="0" fillId="41" borderId="216" xfId="0" applyFont="1" applyFill="1" applyBorder="1" applyAlignment="1" applyProtection="1">
      <alignment/>
      <protection/>
    </xf>
    <xf numFmtId="0" fontId="0" fillId="41" borderId="217" xfId="0" applyFont="1" applyFill="1" applyBorder="1" applyAlignment="1" applyProtection="1">
      <alignment/>
      <protection/>
    </xf>
    <xf numFmtId="0" fontId="1" fillId="34" borderId="213" xfId="0"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2F2F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9FFFF"/>
      <rgbColor rgb="00E9FFE9"/>
      <rgbColor rgb="00FFFFD9"/>
      <rgbColor rgb="00EBF5FF"/>
      <rgbColor rgb="00FFE1F0"/>
      <rgbColor rgb="00F2E5FF"/>
      <rgbColor rgb="00FFF2E5"/>
      <rgbColor rgb="003366FF"/>
      <rgbColor rgb="0033CCCC"/>
      <rgbColor rgb="0099CC00"/>
      <rgbColor rgb="00FFF1B7"/>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1819275</xdr:colOff>
      <xdr:row>8</xdr:row>
      <xdr:rowOff>323850</xdr:rowOff>
    </xdr:from>
    <xdr:to>
      <xdr:col>3</xdr:col>
      <xdr:colOff>542925</xdr:colOff>
      <xdr:row>9</xdr:row>
      <xdr:rowOff>171450</xdr:rowOff>
    </xdr:to>
    <xdr:sp>
      <xdr:nvSpPr>
        <xdr:cNvPr id="1" name="Line 45"/>
        <xdr:cNvSpPr>
          <a:spLocks/>
        </xdr:cNvSpPr>
      </xdr:nvSpPr>
      <xdr:spPr>
        <a:xfrm flipV="1">
          <a:off x="2781300" y="3562350"/>
          <a:ext cx="57150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xdr:row>
      <xdr:rowOff>142875</xdr:rowOff>
    </xdr:from>
    <xdr:to>
      <xdr:col>3</xdr:col>
      <xdr:colOff>571500</xdr:colOff>
      <xdr:row>8</xdr:row>
      <xdr:rowOff>323850</xdr:rowOff>
    </xdr:to>
    <xdr:sp>
      <xdr:nvSpPr>
        <xdr:cNvPr id="2" name="Line 46"/>
        <xdr:cNvSpPr>
          <a:spLocks/>
        </xdr:cNvSpPr>
      </xdr:nvSpPr>
      <xdr:spPr>
        <a:xfrm rot="2037531" flipV="1">
          <a:off x="2809875" y="3381375"/>
          <a:ext cx="57150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1819275</xdr:colOff>
      <xdr:row>10</xdr:row>
      <xdr:rowOff>57150</xdr:rowOff>
    </xdr:from>
    <xdr:to>
      <xdr:col>3</xdr:col>
      <xdr:colOff>542925</xdr:colOff>
      <xdr:row>10</xdr:row>
      <xdr:rowOff>238125</xdr:rowOff>
    </xdr:to>
    <xdr:sp>
      <xdr:nvSpPr>
        <xdr:cNvPr id="3" name="Line 47"/>
        <xdr:cNvSpPr>
          <a:spLocks/>
        </xdr:cNvSpPr>
      </xdr:nvSpPr>
      <xdr:spPr>
        <a:xfrm rot="2037531" flipV="1">
          <a:off x="2781300" y="3895725"/>
          <a:ext cx="57150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1800225</xdr:colOff>
      <xdr:row>10</xdr:row>
      <xdr:rowOff>238125</xdr:rowOff>
    </xdr:from>
    <xdr:to>
      <xdr:col>3</xdr:col>
      <xdr:colOff>523875</xdr:colOff>
      <xdr:row>11</xdr:row>
      <xdr:rowOff>57150</xdr:rowOff>
    </xdr:to>
    <xdr:sp>
      <xdr:nvSpPr>
        <xdr:cNvPr id="4" name="Line 48"/>
        <xdr:cNvSpPr>
          <a:spLocks/>
        </xdr:cNvSpPr>
      </xdr:nvSpPr>
      <xdr:spPr>
        <a:xfrm flipV="1">
          <a:off x="2762250" y="4076700"/>
          <a:ext cx="57150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1762125</xdr:colOff>
      <xdr:row>5</xdr:row>
      <xdr:rowOff>295275</xdr:rowOff>
    </xdr:from>
    <xdr:to>
      <xdr:col>3</xdr:col>
      <xdr:colOff>438150</xdr:colOff>
      <xdr:row>6</xdr:row>
      <xdr:rowOff>57150</xdr:rowOff>
    </xdr:to>
    <xdr:sp>
      <xdr:nvSpPr>
        <xdr:cNvPr id="5" name="Line 49"/>
        <xdr:cNvSpPr>
          <a:spLocks/>
        </xdr:cNvSpPr>
      </xdr:nvSpPr>
      <xdr:spPr>
        <a:xfrm flipV="1">
          <a:off x="2724150" y="1771650"/>
          <a:ext cx="523875" cy="295275"/>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1800225</xdr:colOff>
      <xdr:row>6</xdr:row>
      <xdr:rowOff>76200</xdr:rowOff>
    </xdr:from>
    <xdr:to>
      <xdr:col>3</xdr:col>
      <xdr:colOff>495300</xdr:colOff>
      <xdr:row>6</xdr:row>
      <xdr:rowOff>314325</xdr:rowOff>
    </xdr:to>
    <xdr:sp>
      <xdr:nvSpPr>
        <xdr:cNvPr id="6" name="Line 50"/>
        <xdr:cNvSpPr>
          <a:spLocks/>
        </xdr:cNvSpPr>
      </xdr:nvSpPr>
      <xdr:spPr>
        <a:xfrm>
          <a:off x="2762250" y="2085975"/>
          <a:ext cx="542925" cy="238125"/>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504825</xdr:colOff>
      <xdr:row>7</xdr:row>
      <xdr:rowOff>333375</xdr:rowOff>
    </xdr:to>
    <xdr:sp>
      <xdr:nvSpPr>
        <xdr:cNvPr id="7" name="Line 51"/>
        <xdr:cNvSpPr>
          <a:spLocks/>
        </xdr:cNvSpPr>
      </xdr:nvSpPr>
      <xdr:spPr>
        <a:xfrm rot="487805" flipH="1">
          <a:off x="2809875" y="2676525"/>
          <a:ext cx="504825" cy="24765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1819275</xdr:colOff>
      <xdr:row>7</xdr:row>
      <xdr:rowOff>304800</xdr:rowOff>
    </xdr:from>
    <xdr:to>
      <xdr:col>3</xdr:col>
      <xdr:colOff>495300</xdr:colOff>
      <xdr:row>7</xdr:row>
      <xdr:rowOff>485775</xdr:rowOff>
    </xdr:to>
    <xdr:sp>
      <xdr:nvSpPr>
        <xdr:cNvPr id="8" name="Line 52"/>
        <xdr:cNvSpPr>
          <a:spLocks/>
        </xdr:cNvSpPr>
      </xdr:nvSpPr>
      <xdr:spPr>
        <a:xfrm>
          <a:off x="2781300" y="2895600"/>
          <a:ext cx="523875" cy="180975"/>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114300</xdr:colOff>
      <xdr:row>3</xdr:row>
      <xdr:rowOff>200025</xdr:rowOff>
    </xdr:from>
    <xdr:to>
      <xdr:col>6</xdr:col>
      <xdr:colOff>1323975</xdr:colOff>
      <xdr:row>4</xdr:row>
      <xdr:rowOff>142875</xdr:rowOff>
    </xdr:to>
    <xdr:pic>
      <xdr:nvPicPr>
        <xdr:cNvPr id="1" name="cmdShowHideFirms"/>
        <xdr:cNvPicPr preferRelativeResize="1">
          <a:picLocks noChangeAspect="1"/>
        </xdr:cNvPicPr>
      </xdr:nvPicPr>
      <xdr:blipFill>
        <a:blip r:embed="rId1"/>
        <a:stretch>
          <a:fillRect/>
        </a:stretch>
      </xdr:blipFill>
      <xdr:spPr>
        <a:xfrm>
          <a:off x="6172200" y="1133475"/>
          <a:ext cx="2562225"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981075</xdr:colOff>
      <xdr:row>13</xdr:row>
      <xdr:rowOff>161925</xdr:rowOff>
    </xdr:from>
    <xdr:to>
      <xdr:col>20</xdr:col>
      <xdr:colOff>228600</xdr:colOff>
      <xdr:row>13</xdr:row>
      <xdr:rowOff>161925</xdr:rowOff>
    </xdr:to>
    <xdr:sp>
      <xdr:nvSpPr>
        <xdr:cNvPr id="1" name="Line 236"/>
        <xdr:cNvSpPr>
          <a:spLocks/>
        </xdr:cNvSpPr>
      </xdr:nvSpPr>
      <xdr:spPr>
        <a:xfrm>
          <a:off x="20250150" y="5124450"/>
          <a:ext cx="428625" cy="0"/>
        </a:xfrm>
        <a:prstGeom prst="line">
          <a:avLst/>
        </a:prstGeom>
        <a:noFill/>
        <a:ln w="9525" cmpd="sng">
          <a:solidFill>
            <a:srgbClr val="33CCCC"/>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809625</xdr:colOff>
      <xdr:row>80</xdr:row>
      <xdr:rowOff>142875</xdr:rowOff>
    </xdr:from>
    <xdr:to>
      <xdr:col>21</xdr:col>
      <xdr:colOff>152400</xdr:colOff>
      <xdr:row>80</xdr:row>
      <xdr:rowOff>142875</xdr:rowOff>
    </xdr:to>
    <xdr:sp>
      <xdr:nvSpPr>
        <xdr:cNvPr id="1" name="Line 389"/>
        <xdr:cNvSpPr>
          <a:spLocks/>
        </xdr:cNvSpPr>
      </xdr:nvSpPr>
      <xdr:spPr>
        <a:xfrm>
          <a:off x="21450300" y="21431250"/>
          <a:ext cx="495300" cy="0"/>
        </a:xfrm>
        <a:prstGeom prst="line">
          <a:avLst/>
        </a:prstGeom>
        <a:noFill/>
        <a:ln w="9525" cmpd="sng">
          <a:solidFill>
            <a:srgbClr val="33CCCC"/>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809625</xdr:colOff>
      <xdr:row>89</xdr:row>
      <xdr:rowOff>142875</xdr:rowOff>
    </xdr:from>
    <xdr:to>
      <xdr:col>17</xdr:col>
      <xdr:colOff>152400</xdr:colOff>
      <xdr:row>89</xdr:row>
      <xdr:rowOff>142875</xdr:rowOff>
    </xdr:to>
    <xdr:sp>
      <xdr:nvSpPr>
        <xdr:cNvPr id="1" name="Line 9"/>
        <xdr:cNvSpPr>
          <a:spLocks/>
        </xdr:cNvSpPr>
      </xdr:nvSpPr>
      <xdr:spPr>
        <a:xfrm>
          <a:off x="14992350" y="21088350"/>
          <a:ext cx="266700" cy="0"/>
        </a:xfrm>
        <a:prstGeom prst="line">
          <a:avLst/>
        </a:prstGeom>
        <a:noFill/>
        <a:ln w="9525" cmpd="sng">
          <a:solidFill>
            <a:srgbClr val="33CCCC"/>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X30"/>
  <sheetViews>
    <sheetView zoomScaleSheetLayoutView="100" zoomScalePageLayoutView="0" workbookViewId="0" topLeftCell="A1">
      <selection activeCell="A1" sqref="A1"/>
    </sheetView>
  </sheetViews>
  <sheetFormatPr defaultColWidth="8.7109375" defaultRowHeight="12.75"/>
  <cols>
    <col min="1" max="1" width="10.7109375" style="1" customWidth="1"/>
    <col min="2" max="2" width="3.7109375" style="1" customWidth="1"/>
    <col min="3" max="3" width="27.7109375" style="2" customWidth="1"/>
    <col min="4" max="4" width="9.28125" style="17" customWidth="1"/>
    <col min="5" max="5" width="6.8515625" style="56" customWidth="1"/>
    <col min="6" max="6" width="8.7109375" style="2" customWidth="1"/>
    <col min="7" max="7" width="13.57421875" style="2" customWidth="1"/>
    <col min="8" max="8" width="3.421875" style="2" customWidth="1"/>
    <col min="9" max="9" width="17.28125" style="2" customWidth="1"/>
    <col min="10" max="10" width="6.00390625" style="2" customWidth="1"/>
    <col min="11" max="11" width="2.421875" style="2" customWidth="1"/>
    <col min="12" max="12" width="9.421875" style="2" customWidth="1"/>
    <col min="13" max="13" width="7.00390625" style="2" customWidth="1"/>
    <col min="14" max="14" width="83.8515625" style="7" customWidth="1"/>
    <col min="15" max="15" width="4.7109375" style="2" customWidth="1"/>
    <col min="16" max="24" width="8.7109375" style="2" customWidth="1"/>
  </cols>
  <sheetData>
    <row r="1" spans="10:11" ht="25.5">
      <c r="J1" s="57"/>
      <c r="K1" s="57"/>
    </row>
    <row r="2" spans="1:24" s="15" customFormat="1" ht="19.5" customHeight="1">
      <c r="A2" s="23"/>
      <c r="B2" s="23"/>
      <c r="C2" s="65" t="s">
        <v>42</v>
      </c>
      <c r="D2" s="18"/>
      <c r="E2" s="58"/>
      <c r="F2" s="16"/>
      <c r="H2" s="16"/>
      <c r="J2" s="16"/>
      <c r="K2" s="16"/>
      <c r="L2" s="16"/>
      <c r="M2" s="16"/>
      <c r="N2" s="31"/>
      <c r="O2" s="16"/>
      <c r="P2" s="16"/>
      <c r="Q2" s="16"/>
      <c r="R2" s="16"/>
      <c r="S2" s="16"/>
      <c r="T2" s="16"/>
      <c r="U2" s="16"/>
      <c r="V2" s="16"/>
      <c r="W2" s="16"/>
      <c r="X2" s="16"/>
    </row>
    <row r="3" spans="1:24" s="15" customFormat="1" ht="19.5" customHeight="1">
      <c r="A3" s="23"/>
      <c r="B3" s="23"/>
      <c r="C3" s="68"/>
      <c r="D3" s="18"/>
      <c r="E3" s="58"/>
      <c r="F3" s="69"/>
      <c r="G3" s="16"/>
      <c r="H3" s="16"/>
      <c r="I3" s="16"/>
      <c r="J3" s="16"/>
      <c r="K3" s="16"/>
      <c r="M3" s="16"/>
      <c r="N3" s="31"/>
      <c r="O3" s="16"/>
      <c r="P3" s="16"/>
      <c r="Q3" s="16"/>
      <c r="R3" s="16"/>
      <c r="S3" s="16"/>
      <c r="T3" s="16"/>
      <c r="U3" s="16"/>
      <c r="V3" s="16"/>
      <c r="W3" s="16"/>
      <c r="X3" s="16"/>
    </row>
    <row r="4" spans="1:24" s="15" customFormat="1" ht="21.75" customHeight="1" thickBot="1">
      <c r="A4" s="23"/>
      <c r="B4" s="23"/>
      <c r="C4" s="16"/>
      <c r="D4" s="18"/>
      <c r="E4" s="58"/>
      <c r="F4" s="16"/>
      <c r="G4" s="16"/>
      <c r="H4" s="16"/>
      <c r="I4" s="16"/>
      <c r="J4" s="16"/>
      <c r="K4" s="16"/>
      <c r="L4" s="16"/>
      <c r="M4" s="16"/>
      <c r="N4" s="7"/>
      <c r="O4" s="16"/>
      <c r="P4" s="16"/>
      <c r="Q4" s="16"/>
      <c r="R4" s="16"/>
      <c r="S4" s="16"/>
      <c r="T4" s="16"/>
      <c r="U4" s="16"/>
      <c r="V4" s="16"/>
      <c r="W4" s="16"/>
      <c r="X4" s="16"/>
    </row>
    <row r="5" spans="1:24" s="27" customFormat="1" ht="30" customHeight="1" thickBot="1">
      <c r="A5" s="25"/>
      <c r="B5" s="33"/>
      <c r="C5" s="66" t="s">
        <v>155</v>
      </c>
      <c r="D5" s="34"/>
      <c r="E5" s="59"/>
      <c r="F5" s="34"/>
      <c r="G5" s="34"/>
      <c r="H5" s="34"/>
      <c r="I5" s="34"/>
      <c r="J5" s="34"/>
      <c r="K5" s="35"/>
      <c r="L5" s="44"/>
      <c r="M5" s="45"/>
      <c r="N5" s="66" t="s">
        <v>13</v>
      </c>
      <c r="O5" s="35"/>
      <c r="P5" s="26"/>
      <c r="Q5" s="26"/>
      <c r="R5" s="26"/>
      <c r="S5" s="26"/>
      <c r="T5" s="26"/>
      <c r="U5" s="26"/>
      <c r="V5" s="26"/>
      <c r="W5" s="26"/>
      <c r="X5" s="26"/>
    </row>
    <row r="6" spans="1:24" s="22" customFormat="1" ht="42" customHeight="1">
      <c r="A6" s="21"/>
      <c r="B6" s="36"/>
      <c r="C6" s="348" t="s">
        <v>107</v>
      </c>
      <c r="D6" s="349"/>
      <c r="E6" s="350" t="s">
        <v>48</v>
      </c>
      <c r="F6" s="888" t="s">
        <v>44</v>
      </c>
      <c r="G6" s="889"/>
      <c r="H6" s="889"/>
      <c r="I6" s="889"/>
      <c r="J6" s="351"/>
      <c r="K6" s="61"/>
      <c r="L6" s="19"/>
      <c r="M6" s="46"/>
      <c r="N6" s="890" t="s">
        <v>54</v>
      </c>
      <c r="O6" s="47"/>
      <c r="P6" s="20"/>
      <c r="Q6" s="20"/>
      <c r="R6" s="20"/>
      <c r="S6" s="20"/>
      <c r="T6" s="20"/>
      <c r="U6" s="20"/>
      <c r="V6" s="20"/>
      <c r="W6" s="20"/>
      <c r="X6" s="20"/>
    </row>
    <row r="7" spans="1:24" s="22" customFormat="1" ht="45.75" customHeight="1">
      <c r="A7" s="21"/>
      <c r="B7" s="36"/>
      <c r="C7" s="891" t="s">
        <v>106</v>
      </c>
      <c r="D7" s="892"/>
      <c r="E7" s="62" t="s">
        <v>104</v>
      </c>
      <c r="F7" s="893" t="s">
        <v>105</v>
      </c>
      <c r="G7" s="893"/>
      <c r="H7" s="893"/>
      <c r="I7" s="893"/>
      <c r="J7" s="894"/>
      <c r="K7" s="347"/>
      <c r="L7" s="19"/>
      <c r="M7" s="46"/>
      <c r="N7" s="890"/>
      <c r="O7" s="47"/>
      <c r="P7" s="20"/>
      <c r="Q7" s="20"/>
      <c r="R7" s="20"/>
      <c r="S7" s="20"/>
      <c r="T7" s="20"/>
      <c r="U7" s="20"/>
      <c r="V7" s="20"/>
      <c r="W7" s="20"/>
      <c r="X7" s="20"/>
    </row>
    <row r="8" spans="1:24" s="22" customFormat="1" ht="51" customHeight="1" thickBot="1">
      <c r="A8" s="21"/>
      <c r="B8" s="36"/>
      <c r="C8" s="353" t="s">
        <v>108</v>
      </c>
      <c r="D8" s="352"/>
      <c r="E8" s="354" t="s">
        <v>49</v>
      </c>
      <c r="F8" s="895" t="s">
        <v>50</v>
      </c>
      <c r="G8" s="896"/>
      <c r="H8" s="896"/>
      <c r="I8" s="896"/>
      <c r="J8" s="897"/>
      <c r="K8" s="61"/>
      <c r="L8" s="19"/>
      <c r="M8" s="46"/>
      <c r="N8" s="890"/>
      <c r="O8" s="47"/>
      <c r="P8" s="20"/>
      <c r="Q8" s="20"/>
      <c r="R8" s="20"/>
      <c r="S8" s="20"/>
      <c r="T8" s="20"/>
      <c r="U8" s="20"/>
      <c r="V8" s="20"/>
      <c r="W8" s="20"/>
      <c r="X8" s="20"/>
    </row>
    <row r="9" spans="1:24" s="22" customFormat="1" ht="26.25" customHeight="1">
      <c r="A9" s="21"/>
      <c r="B9" s="36"/>
      <c r="C9" s="342" t="s">
        <v>154</v>
      </c>
      <c r="D9" s="28"/>
      <c r="E9" s="60" t="s">
        <v>51</v>
      </c>
      <c r="F9" s="346" t="s">
        <v>102</v>
      </c>
      <c r="G9" s="51"/>
      <c r="H9" s="51"/>
      <c r="I9" s="32"/>
      <c r="J9" s="1"/>
      <c r="K9" s="38"/>
      <c r="L9" s="19"/>
      <c r="M9" s="46"/>
      <c r="N9" s="890"/>
      <c r="O9" s="47"/>
      <c r="P9" s="20"/>
      <c r="Q9" s="20"/>
      <c r="R9" s="20"/>
      <c r="S9" s="20"/>
      <c r="T9" s="20"/>
      <c r="U9" s="20"/>
      <c r="V9" s="20"/>
      <c r="W9" s="20"/>
      <c r="X9" s="20"/>
    </row>
    <row r="10" spans="1:24" s="22" customFormat="1" ht="21" customHeight="1">
      <c r="A10" s="21"/>
      <c r="B10" s="36"/>
      <c r="C10" s="29"/>
      <c r="D10" s="28"/>
      <c r="E10" s="71"/>
      <c r="F10" s="19"/>
      <c r="G10" s="19"/>
      <c r="H10" s="19"/>
      <c r="I10" s="19"/>
      <c r="J10" s="1"/>
      <c r="K10" s="38"/>
      <c r="L10" s="19"/>
      <c r="M10" s="46"/>
      <c r="N10" s="24"/>
      <c r="O10" s="47"/>
      <c r="P10" s="20"/>
      <c r="Q10" s="20"/>
      <c r="R10" s="20"/>
      <c r="S10" s="20"/>
      <c r="T10" s="20"/>
      <c r="U10" s="20"/>
      <c r="V10" s="20"/>
      <c r="W10" s="20"/>
      <c r="X10" s="20"/>
    </row>
    <row r="11" spans="1:24" s="22" customFormat="1" ht="28.5" customHeight="1">
      <c r="A11" s="21"/>
      <c r="B11" s="36"/>
      <c r="C11" s="343" t="s">
        <v>156</v>
      </c>
      <c r="D11" s="344"/>
      <c r="E11" s="345" t="s">
        <v>103</v>
      </c>
      <c r="F11" s="907" t="s">
        <v>157</v>
      </c>
      <c r="G11" s="908"/>
      <c r="H11" s="908"/>
      <c r="I11" s="908"/>
      <c r="J11" s="1"/>
      <c r="K11" s="38"/>
      <c r="L11" s="19"/>
      <c r="M11" s="46"/>
      <c r="N11" s="24"/>
      <c r="O11" s="47"/>
      <c r="P11" s="20"/>
      <c r="Q11" s="20"/>
      <c r="R11" s="20"/>
      <c r="S11" s="20"/>
      <c r="T11" s="20"/>
      <c r="U11" s="20"/>
      <c r="V11" s="20"/>
      <c r="W11" s="20"/>
      <c r="X11" s="20"/>
    </row>
    <row r="12" spans="2:15" ht="15" customHeight="1">
      <c r="B12" s="37"/>
      <c r="C12" s="28"/>
      <c r="D12" s="28"/>
      <c r="E12" s="71"/>
      <c r="F12" s="19"/>
      <c r="G12" s="1"/>
      <c r="H12" s="1"/>
      <c r="I12" s="1"/>
      <c r="J12" s="1"/>
      <c r="K12" s="38"/>
      <c r="L12" s="1"/>
      <c r="M12" s="37"/>
      <c r="N12" s="901" t="s">
        <v>52</v>
      </c>
      <c r="O12" s="38"/>
    </row>
    <row r="13" spans="2:15" ht="15" customHeight="1" thickBot="1">
      <c r="B13" s="39"/>
      <c r="C13" s="72"/>
      <c r="D13" s="72"/>
      <c r="E13" s="73"/>
      <c r="F13" s="74"/>
      <c r="G13" s="70"/>
      <c r="H13" s="70"/>
      <c r="I13" s="70"/>
      <c r="J13" s="70"/>
      <c r="K13" s="40"/>
      <c r="L13" s="1"/>
      <c r="M13" s="37"/>
      <c r="N13" s="901"/>
      <c r="O13" s="38"/>
    </row>
    <row r="14" spans="3:15" ht="15" customHeight="1" thickBot="1">
      <c r="C14" s="28"/>
      <c r="D14" s="28"/>
      <c r="E14" s="71"/>
      <c r="F14" s="19"/>
      <c r="G14" s="1"/>
      <c r="H14" s="1"/>
      <c r="I14" s="1"/>
      <c r="J14" s="1"/>
      <c r="K14" s="1"/>
      <c r="L14" s="1"/>
      <c r="M14" s="37"/>
      <c r="N14" s="901"/>
      <c r="O14" s="38"/>
    </row>
    <row r="15" spans="2:15" ht="24.75" customHeight="1">
      <c r="B15" s="911" t="s">
        <v>120</v>
      </c>
      <c r="C15" s="912"/>
      <c r="D15" s="912"/>
      <c r="E15" s="912"/>
      <c r="F15" s="912"/>
      <c r="G15" s="912"/>
      <c r="H15" s="912"/>
      <c r="I15" s="912"/>
      <c r="J15" s="912"/>
      <c r="K15" s="639"/>
      <c r="L15" s="1"/>
      <c r="M15" s="37"/>
      <c r="N15" s="902"/>
      <c r="O15" s="38"/>
    </row>
    <row r="16" spans="2:15" ht="24.75" customHeight="1">
      <c r="B16" s="913"/>
      <c r="C16" s="914"/>
      <c r="D16" s="914"/>
      <c r="E16" s="914"/>
      <c r="F16" s="914"/>
      <c r="G16" s="914"/>
      <c r="H16" s="914"/>
      <c r="I16" s="914"/>
      <c r="J16" s="914"/>
      <c r="K16" s="640"/>
      <c r="L16" s="1"/>
      <c r="M16" s="37"/>
      <c r="N16" s="902"/>
      <c r="O16" s="38"/>
    </row>
    <row r="17" spans="2:15" ht="27.75" customHeight="1">
      <c r="B17" s="903" t="s">
        <v>121</v>
      </c>
      <c r="C17" s="904"/>
      <c r="D17" s="904"/>
      <c r="E17" s="904"/>
      <c r="F17" s="904"/>
      <c r="G17" s="904"/>
      <c r="H17" s="904"/>
      <c r="I17" s="905"/>
      <c r="J17" s="905"/>
      <c r="K17" s="641"/>
      <c r="L17" s="1"/>
      <c r="M17" s="37"/>
      <c r="N17" s="902"/>
      <c r="O17" s="38"/>
    </row>
    <row r="18" spans="2:15" ht="22.5" customHeight="1">
      <c r="B18" s="906"/>
      <c r="C18" s="905"/>
      <c r="D18" s="905"/>
      <c r="E18" s="905"/>
      <c r="F18" s="905"/>
      <c r="G18" s="905"/>
      <c r="H18" s="905"/>
      <c r="I18" s="905"/>
      <c r="J18" s="905"/>
      <c r="K18" s="641"/>
      <c r="L18" s="1"/>
      <c r="M18" s="37"/>
      <c r="N18" s="902"/>
      <c r="O18" s="38"/>
    </row>
    <row r="19" spans="2:15" ht="12.75" customHeight="1">
      <c r="B19" s="906"/>
      <c r="C19" s="905"/>
      <c r="D19" s="905"/>
      <c r="E19" s="905"/>
      <c r="F19" s="905"/>
      <c r="G19" s="905"/>
      <c r="H19" s="905"/>
      <c r="I19" s="905"/>
      <c r="J19" s="905"/>
      <c r="K19" s="641"/>
      <c r="L19" s="1"/>
      <c r="M19" s="37"/>
      <c r="N19" s="902"/>
      <c r="O19" s="38"/>
    </row>
    <row r="20" spans="1:15" ht="20.25" customHeight="1">
      <c r="A20" s="2"/>
      <c r="B20" s="642" t="s">
        <v>109</v>
      </c>
      <c r="C20" s="9"/>
      <c r="D20" s="9"/>
      <c r="E20" s="9"/>
      <c r="F20" s="9"/>
      <c r="G20" s="9"/>
      <c r="H20" s="9"/>
      <c r="I20" s="9"/>
      <c r="J20" s="9"/>
      <c r="K20" s="640"/>
      <c r="L20" s="1"/>
      <c r="M20" s="37"/>
      <c r="N20" s="902"/>
      <c r="O20" s="38"/>
    </row>
    <row r="21" spans="1:15" ht="33.75" customHeight="1">
      <c r="A21" s="2"/>
      <c r="B21" s="643"/>
      <c r="C21" s="9"/>
      <c r="D21" s="9"/>
      <c r="E21" s="9"/>
      <c r="F21" s="9"/>
      <c r="G21" s="9"/>
      <c r="H21" s="9"/>
      <c r="I21" s="9"/>
      <c r="J21" s="9"/>
      <c r="K21" s="640"/>
      <c r="L21" s="12"/>
      <c r="M21" s="48"/>
      <c r="N21" s="902"/>
      <c r="O21" s="41"/>
    </row>
    <row r="22" spans="1:24" s="3" customFormat="1" ht="18" customHeight="1">
      <c r="A22" s="2"/>
      <c r="B22" s="644" t="s">
        <v>19</v>
      </c>
      <c r="C22" s="407"/>
      <c r="D22" s="407"/>
      <c r="E22" s="418"/>
      <c r="F22" s="417" t="s">
        <v>38</v>
      </c>
      <c r="G22" s="425"/>
      <c r="H22" s="425"/>
      <c r="I22" s="425"/>
      <c r="J22" s="425"/>
      <c r="K22" s="640"/>
      <c r="L22" s="5"/>
      <c r="M22" s="49"/>
      <c r="N22" s="902"/>
      <c r="O22" s="43"/>
      <c r="P22" s="4"/>
      <c r="Q22" s="4"/>
      <c r="R22" s="4"/>
      <c r="S22" s="4"/>
      <c r="T22" s="4"/>
      <c r="U22" s="4"/>
      <c r="V22" s="4"/>
      <c r="W22" s="4"/>
      <c r="X22" s="4"/>
    </row>
    <row r="23" spans="1:24" s="3" customFormat="1" ht="26.25" customHeight="1">
      <c r="A23" s="2"/>
      <c r="B23" s="645" t="s">
        <v>0</v>
      </c>
      <c r="C23" s="408"/>
      <c r="D23" s="408"/>
      <c r="E23" s="638"/>
      <c r="F23" s="638"/>
      <c r="G23" s="638"/>
      <c r="H23" s="638"/>
      <c r="I23" s="638"/>
      <c r="J23" s="638"/>
      <c r="K23" s="640"/>
      <c r="L23" s="8"/>
      <c r="M23" s="42"/>
      <c r="N23" s="902"/>
      <c r="O23" s="43"/>
      <c r="P23" s="4"/>
      <c r="Q23" s="4"/>
      <c r="R23" s="4"/>
      <c r="S23" s="4"/>
      <c r="T23" s="4"/>
      <c r="U23" s="4"/>
      <c r="V23" s="4"/>
      <c r="W23" s="4"/>
      <c r="X23" s="4"/>
    </row>
    <row r="24" spans="1:15" s="4" customFormat="1" ht="11.25" customHeight="1" thickBot="1">
      <c r="A24" s="2"/>
      <c r="B24" s="646" t="s">
        <v>14</v>
      </c>
      <c r="C24" s="647"/>
      <c r="D24" s="647"/>
      <c r="E24" s="648"/>
      <c r="F24" s="648"/>
      <c r="G24" s="648"/>
      <c r="H24" s="648"/>
      <c r="I24" s="648"/>
      <c r="J24" s="648"/>
      <c r="K24" s="649"/>
      <c r="L24" s="6"/>
      <c r="M24" s="42"/>
      <c r="N24" s="902"/>
      <c r="O24" s="43"/>
    </row>
    <row r="25" spans="1:15" ht="66.75" customHeight="1">
      <c r="A25" s="2"/>
      <c r="B25" s="2"/>
      <c r="D25" s="2"/>
      <c r="E25" s="2"/>
      <c r="L25" s="6"/>
      <c r="M25" s="37"/>
      <c r="N25" s="902"/>
      <c r="O25" s="38"/>
    </row>
    <row r="26" spans="1:15" ht="33.75" customHeight="1">
      <c r="A26" s="2"/>
      <c r="B26" s="909" t="s">
        <v>129</v>
      </c>
      <c r="C26" s="910"/>
      <c r="D26" s="910"/>
      <c r="E26" s="910"/>
      <c r="F26" s="910"/>
      <c r="G26" s="910"/>
      <c r="H26" s="910"/>
      <c r="I26" s="910"/>
      <c r="L26" s="1"/>
      <c r="M26" s="37"/>
      <c r="N26" s="898" t="s">
        <v>53</v>
      </c>
      <c r="O26" s="38"/>
    </row>
    <row r="27" spans="1:15" ht="12" customHeight="1">
      <c r="A27" s="2"/>
      <c r="B27" s="910"/>
      <c r="C27" s="910"/>
      <c r="D27" s="910"/>
      <c r="E27" s="910"/>
      <c r="F27" s="910"/>
      <c r="G27" s="910"/>
      <c r="H27" s="910"/>
      <c r="I27" s="910"/>
      <c r="L27" s="1"/>
      <c r="M27" s="37"/>
      <c r="N27" s="898"/>
      <c r="O27" s="38"/>
    </row>
    <row r="28" spans="1:15" ht="106.5" customHeight="1">
      <c r="A28" s="2"/>
      <c r="B28" s="2"/>
      <c r="D28" s="2"/>
      <c r="E28" s="2"/>
      <c r="L28" s="30"/>
      <c r="M28" s="37"/>
      <c r="N28" s="899"/>
      <c r="O28" s="38"/>
    </row>
    <row r="29" spans="1:24" ht="24" customHeight="1" thickBot="1">
      <c r="A29" s="2"/>
      <c r="B29" s="2"/>
      <c r="D29" s="2"/>
      <c r="E29" s="2"/>
      <c r="L29" s="1"/>
      <c r="M29" s="39"/>
      <c r="N29" s="900"/>
      <c r="O29" s="40"/>
      <c r="X29"/>
    </row>
    <row r="30" spans="1:5" ht="36.75" customHeight="1">
      <c r="A30" s="2"/>
      <c r="B30" s="2"/>
      <c r="D30" s="2"/>
      <c r="E30" s="2"/>
    </row>
  </sheetData>
  <sheetProtection/>
  <mergeCells count="11">
    <mergeCell ref="B15:J16"/>
    <mergeCell ref="F6:I6"/>
    <mergeCell ref="N6:N9"/>
    <mergeCell ref="C7:D7"/>
    <mergeCell ref="F7:J7"/>
    <mergeCell ref="F8:J8"/>
    <mergeCell ref="N26:N29"/>
    <mergeCell ref="N12:N25"/>
    <mergeCell ref="B17:J19"/>
    <mergeCell ref="F11:I11"/>
    <mergeCell ref="B26:I27"/>
  </mergeCells>
  <printOptions gridLines="1"/>
  <pageMargins left="1.18" right="0.5" top="0.62" bottom="0.66" header="0.49" footer="0.34"/>
  <pageSetup fitToHeight="1" fitToWidth="1" horizontalDpi="600" verticalDpi="600" orientation="landscape" pageOrder="overThenDown" paperSize="17" scale="81" r:id="rId2"/>
  <headerFooter alignWithMargins="0">
    <oddFooter>&amp;LPass 17&amp;R Printed or Viewed &amp;D
</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X103"/>
  <sheetViews>
    <sheetView tabSelected="1" zoomScale="75" zoomScaleNormal="75" zoomScaleSheetLayoutView="100" zoomScalePageLayoutView="0" workbookViewId="0" topLeftCell="A1">
      <selection activeCell="A1" sqref="A1"/>
    </sheetView>
  </sheetViews>
  <sheetFormatPr defaultColWidth="16.00390625" defaultRowHeight="12.75"/>
  <cols>
    <col min="1" max="1" width="4.421875" style="487" customWidth="1"/>
    <col min="2" max="2" width="9.421875" style="489" customWidth="1"/>
    <col min="3" max="3" width="11.140625" style="489" customWidth="1"/>
    <col min="4" max="4" width="62.28125" style="490" customWidth="1"/>
    <col min="5" max="6" width="12.8515625" style="487" customWidth="1"/>
    <col min="7" max="7" width="17.8515625" style="487" customWidth="1"/>
    <col min="8" max="8" width="14.00390625" style="487" customWidth="1"/>
    <col min="9" max="9" width="3.140625" style="487" customWidth="1"/>
    <col min="10" max="12" width="19.28125" style="487" customWidth="1"/>
    <col min="13" max="19" width="14.7109375" style="487" customWidth="1"/>
    <col min="20" max="22" width="19.28125" style="487" customWidth="1"/>
    <col min="23" max="29" width="14.7109375" style="487" customWidth="1"/>
    <col min="30" max="32" width="19.28125" style="487" customWidth="1"/>
    <col min="33" max="39" width="14.7109375" style="487" customWidth="1"/>
    <col min="40" max="42" width="19.28125" style="487" customWidth="1"/>
    <col min="43" max="49" width="14.7109375" style="487" customWidth="1"/>
    <col min="50" max="16384" width="16.00390625" style="488" customWidth="1"/>
  </cols>
  <sheetData>
    <row r="1" spans="1:49" s="196" customFormat="1" ht="30.75" customHeight="1">
      <c r="A1" s="80" t="s">
        <v>36</v>
      </c>
      <c r="B1" s="218"/>
      <c r="C1" s="357"/>
      <c r="D1" s="52"/>
      <c r="E1" s="464" t="s">
        <v>115</v>
      </c>
      <c r="F1" s="464"/>
      <c r="G1" s="376"/>
      <c r="H1" s="376"/>
      <c r="I1" s="376"/>
      <c r="J1" s="129"/>
      <c r="K1" s="129"/>
      <c r="L1" s="129"/>
      <c r="M1" s="486"/>
      <c r="N1" s="409"/>
      <c r="O1" s="486"/>
      <c r="P1" s="409"/>
      <c r="Q1" s="91"/>
      <c r="R1" s="91"/>
      <c r="S1" s="91"/>
      <c r="T1" s="91"/>
      <c r="U1" s="91"/>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row>
    <row r="2" spans="1:49" s="196" customFormat="1" ht="27" customHeight="1">
      <c r="A2" s="149" t="s">
        <v>74</v>
      </c>
      <c r="B2" s="376"/>
      <c r="C2" s="358"/>
      <c r="D2" s="356"/>
      <c r="E2" s="155"/>
      <c r="F2" s="155"/>
      <c r="G2" s="155"/>
      <c r="H2" s="412"/>
      <c r="I2" s="412"/>
      <c r="J2" s="412"/>
      <c r="K2" s="129"/>
      <c r="L2" s="129"/>
      <c r="M2" s="486"/>
      <c r="N2" s="410"/>
      <c r="O2" s="410"/>
      <c r="P2" s="410"/>
      <c r="Q2" s="91"/>
      <c r="R2" s="91"/>
      <c r="S2" s="91"/>
      <c r="T2" s="91"/>
      <c r="U2" s="91"/>
      <c r="V2" s="91"/>
      <c r="W2" s="91"/>
      <c r="X2" s="91"/>
      <c r="Y2" s="91"/>
      <c r="Z2" s="91"/>
      <c r="AA2" s="91"/>
      <c r="AB2" s="91"/>
      <c r="AC2" s="91"/>
      <c r="AD2" s="91"/>
      <c r="AE2" s="130"/>
      <c r="AF2" s="91"/>
      <c r="AG2" s="91"/>
      <c r="AH2" s="91"/>
      <c r="AI2" s="91"/>
      <c r="AJ2" s="91"/>
      <c r="AK2" s="91"/>
      <c r="AL2" s="91"/>
      <c r="AM2" s="91"/>
      <c r="AN2" s="91"/>
      <c r="AO2" s="130"/>
      <c r="AP2" s="91"/>
      <c r="AQ2" s="90"/>
      <c r="AR2" s="90"/>
      <c r="AS2" s="90"/>
      <c r="AT2" s="90"/>
      <c r="AU2" s="90"/>
      <c r="AV2" s="90"/>
      <c r="AW2" s="90"/>
    </row>
    <row r="3" spans="1:49" s="365" customFormat="1" ht="27" customHeight="1">
      <c r="A3" s="160" t="s">
        <v>29</v>
      </c>
      <c r="C3" s="453"/>
      <c r="D3" s="356"/>
      <c r="E3" s="637" t="s">
        <v>128</v>
      </c>
      <c r="F3" s="637"/>
      <c r="G3" s="129"/>
      <c r="H3" s="129"/>
      <c r="I3" s="129"/>
      <c r="J3" s="129"/>
      <c r="K3" s="129"/>
      <c r="L3" s="129"/>
      <c r="M3" s="177"/>
      <c r="N3" s="411"/>
      <c r="O3" s="411"/>
      <c r="P3" s="411"/>
      <c r="Q3" s="91"/>
      <c r="R3" s="91"/>
      <c r="S3" s="91"/>
      <c r="T3" s="91"/>
      <c r="U3" s="91"/>
      <c r="V3" s="84"/>
      <c r="W3" s="84"/>
      <c r="X3" s="84"/>
      <c r="Y3" s="84"/>
      <c r="Z3" s="84"/>
      <c r="AA3" s="84"/>
      <c r="AB3" s="84"/>
      <c r="AC3" s="84"/>
      <c r="AD3" s="84"/>
      <c r="AE3" s="84"/>
      <c r="AF3" s="84"/>
      <c r="AG3" s="84"/>
      <c r="AH3" s="84"/>
      <c r="AI3" s="84"/>
      <c r="AJ3" s="84"/>
      <c r="AK3" s="84"/>
      <c r="AL3" s="84"/>
      <c r="AM3" s="84"/>
      <c r="AN3" s="84"/>
      <c r="AO3" s="84"/>
      <c r="AP3" s="84"/>
      <c r="AQ3" s="129"/>
      <c r="AR3" s="129"/>
      <c r="AS3" s="129"/>
      <c r="AT3" s="129"/>
      <c r="AU3" s="129"/>
      <c r="AV3" s="129"/>
      <c r="AW3" s="129"/>
    </row>
    <row r="4" spans="1:49" s="365" customFormat="1" ht="51.75" customHeight="1">
      <c r="A4" s="160" t="s">
        <v>30</v>
      </c>
      <c r="B4" s="129"/>
      <c r="C4" s="358"/>
      <c r="D4" s="355"/>
      <c r="E4" s="482" t="s">
        <v>116</v>
      </c>
      <c r="F4" s="482"/>
      <c r="G4" s="129"/>
      <c r="K4" s="129"/>
      <c r="L4" s="129"/>
      <c r="M4" s="129"/>
      <c r="N4" s="129"/>
      <c r="O4" s="129"/>
      <c r="P4" s="129"/>
      <c r="Q4" s="129"/>
      <c r="R4" s="129"/>
      <c r="S4" s="129"/>
      <c r="T4" s="84"/>
      <c r="U4" s="84"/>
      <c r="V4" s="84"/>
      <c r="W4" s="84"/>
      <c r="X4" s="84"/>
      <c r="Y4" s="84"/>
      <c r="Z4" s="84"/>
      <c r="AA4" s="84"/>
      <c r="AB4" s="84"/>
      <c r="AC4" s="84"/>
      <c r="AD4" s="84"/>
      <c r="AE4" s="84"/>
      <c r="AF4" s="84"/>
      <c r="AG4" s="84"/>
      <c r="AH4" s="129"/>
      <c r="AI4" s="129"/>
      <c r="AJ4" s="129"/>
      <c r="AK4" s="129"/>
      <c r="AL4" s="129"/>
      <c r="AM4" s="129"/>
      <c r="AN4" s="84"/>
      <c r="AO4" s="129"/>
      <c r="AP4" s="129"/>
      <c r="AQ4" s="129"/>
      <c r="AR4" s="129"/>
      <c r="AS4" s="129"/>
      <c r="AT4" s="129"/>
      <c r="AU4" s="129"/>
      <c r="AV4" s="129"/>
      <c r="AW4" s="129"/>
    </row>
    <row r="5" spans="1:50" s="365" customFormat="1" ht="69" customHeight="1">
      <c r="A5" s="174"/>
      <c r="B5" s="501"/>
      <c r="C5" s="502" t="s">
        <v>22</v>
      </c>
      <c r="D5" s="503"/>
      <c r="E5" s="504" t="s">
        <v>184</v>
      </c>
      <c r="F5" s="854"/>
      <c r="G5" s="855"/>
      <c r="H5" s="856"/>
      <c r="I5" s="818"/>
      <c r="J5" s="630" t="s">
        <v>122</v>
      </c>
      <c r="K5" s="633"/>
      <c r="L5" s="633"/>
      <c r="M5" s="509" t="s">
        <v>11</v>
      </c>
      <c r="N5" s="509" t="s">
        <v>12</v>
      </c>
      <c r="O5" s="509" t="s">
        <v>10</v>
      </c>
      <c r="P5" s="509" t="s">
        <v>10</v>
      </c>
      <c r="Q5" s="509" t="s">
        <v>10</v>
      </c>
      <c r="R5" s="509" t="s">
        <v>10</v>
      </c>
      <c r="S5" s="509" t="s">
        <v>10</v>
      </c>
      <c r="T5" s="631" t="s">
        <v>125</v>
      </c>
      <c r="U5" s="634"/>
      <c r="V5" s="634"/>
      <c r="W5" s="510" t="s">
        <v>10</v>
      </c>
      <c r="X5" s="510" t="s">
        <v>10</v>
      </c>
      <c r="Y5" s="510" t="s">
        <v>10</v>
      </c>
      <c r="Z5" s="510" t="s">
        <v>10</v>
      </c>
      <c r="AA5" s="510" t="s">
        <v>10</v>
      </c>
      <c r="AB5" s="510" t="s">
        <v>10</v>
      </c>
      <c r="AC5" s="510" t="s">
        <v>10</v>
      </c>
      <c r="AD5" s="632" t="s">
        <v>124</v>
      </c>
      <c r="AE5" s="635"/>
      <c r="AF5" s="635"/>
      <c r="AG5" s="511" t="s">
        <v>10</v>
      </c>
      <c r="AH5" s="511" t="s">
        <v>10</v>
      </c>
      <c r="AI5" s="511" t="s">
        <v>10</v>
      </c>
      <c r="AJ5" s="511" t="s">
        <v>10</v>
      </c>
      <c r="AK5" s="511" t="s">
        <v>10</v>
      </c>
      <c r="AL5" s="511" t="s">
        <v>10</v>
      </c>
      <c r="AM5" s="511" t="s">
        <v>10</v>
      </c>
      <c r="AN5" s="629" t="s">
        <v>123</v>
      </c>
      <c r="AO5" s="636"/>
      <c r="AP5" s="636"/>
      <c r="AQ5" s="512" t="s">
        <v>10</v>
      </c>
      <c r="AR5" s="512" t="s">
        <v>10</v>
      </c>
      <c r="AS5" s="512" t="s">
        <v>10</v>
      </c>
      <c r="AT5" s="512" t="s">
        <v>10</v>
      </c>
      <c r="AU5" s="512" t="s">
        <v>10</v>
      </c>
      <c r="AV5" s="512" t="s">
        <v>10</v>
      </c>
      <c r="AW5" s="512" t="s">
        <v>10</v>
      </c>
      <c r="AX5" s="492">
        <v>4</v>
      </c>
    </row>
    <row r="6" spans="1:49" s="365" customFormat="1" ht="77.25" customHeight="1">
      <c r="A6" s="176"/>
      <c r="B6" s="505" t="s">
        <v>118</v>
      </c>
      <c r="C6" s="506" t="s">
        <v>119</v>
      </c>
      <c r="D6" s="507" t="s">
        <v>35</v>
      </c>
      <c r="E6" s="508" t="s">
        <v>66</v>
      </c>
      <c r="F6" s="508" t="s">
        <v>179</v>
      </c>
      <c r="G6" s="508" t="s">
        <v>130</v>
      </c>
      <c r="H6" s="508" t="s">
        <v>67</v>
      </c>
      <c r="I6" s="816"/>
      <c r="J6" s="513" t="s">
        <v>18</v>
      </c>
      <c r="K6" s="513" t="s">
        <v>57</v>
      </c>
      <c r="L6" s="513" t="s">
        <v>24</v>
      </c>
      <c r="M6" s="514" t="s">
        <v>33</v>
      </c>
      <c r="N6" s="514" t="s">
        <v>9</v>
      </c>
      <c r="O6" s="514" t="s">
        <v>9</v>
      </c>
      <c r="P6" s="514" t="s">
        <v>9</v>
      </c>
      <c r="Q6" s="514" t="s">
        <v>9</v>
      </c>
      <c r="R6" s="514" t="s">
        <v>9</v>
      </c>
      <c r="S6" s="514" t="s">
        <v>9</v>
      </c>
      <c r="T6" s="513" t="s">
        <v>17</v>
      </c>
      <c r="U6" s="513" t="s">
        <v>71</v>
      </c>
      <c r="V6" s="513" t="s">
        <v>25</v>
      </c>
      <c r="W6" s="515" t="s">
        <v>34</v>
      </c>
      <c r="X6" s="515" t="s">
        <v>9</v>
      </c>
      <c r="Y6" s="515" t="s">
        <v>9</v>
      </c>
      <c r="Z6" s="515" t="s">
        <v>9</v>
      </c>
      <c r="AA6" s="515" t="s">
        <v>9</v>
      </c>
      <c r="AB6" s="515" t="s">
        <v>9</v>
      </c>
      <c r="AC6" s="515" t="s">
        <v>9</v>
      </c>
      <c r="AD6" s="513" t="s">
        <v>16</v>
      </c>
      <c r="AE6" s="513" t="s">
        <v>73</v>
      </c>
      <c r="AF6" s="513" t="s">
        <v>26</v>
      </c>
      <c r="AG6" s="516" t="s">
        <v>34</v>
      </c>
      <c r="AH6" s="516" t="s">
        <v>9</v>
      </c>
      <c r="AI6" s="516" t="s">
        <v>9</v>
      </c>
      <c r="AJ6" s="516" t="s">
        <v>9</v>
      </c>
      <c r="AK6" s="516" t="s">
        <v>9</v>
      </c>
      <c r="AL6" s="516" t="s">
        <v>9</v>
      </c>
      <c r="AM6" s="516" t="s">
        <v>9</v>
      </c>
      <c r="AN6" s="513" t="s">
        <v>15</v>
      </c>
      <c r="AO6" s="513" t="s">
        <v>72</v>
      </c>
      <c r="AP6" s="513" t="s">
        <v>27</v>
      </c>
      <c r="AQ6" s="517" t="s">
        <v>34</v>
      </c>
      <c r="AR6" s="517" t="s">
        <v>9</v>
      </c>
      <c r="AS6" s="517" t="s">
        <v>9</v>
      </c>
      <c r="AT6" s="517" t="s">
        <v>9</v>
      </c>
      <c r="AU6" s="517" t="s">
        <v>9</v>
      </c>
      <c r="AV6" s="517" t="s">
        <v>9</v>
      </c>
      <c r="AW6" s="517" t="s">
        <v>9</v>
      </c>
    </row>
    <row r="7" spans="1:49" s="377" customFormat="1" ht="9" customHeight="1">
      <c r="A7" s="177"/>
      <c r="B7" s="178"/>
      <c r="C7" s="359"/>
      <c r="D7" s="454"/>
      <c r="E7" s="179"/>
      <c r="F7" s="179"/>
      <c r="G7" s="179"/>
      <c r="H7" s="179"/>
      <c r="I7" s="179"/>
      <c r="J7" s="180"/>
      <c r="K7" s="180"/>
      <c r="L7" s="180"/>
      <c r="M7" s="330"/>
      <c r="N7" s="330"/>
      <c r="O7" s="330"/>
      <c r="P7" s="330"/>
      <c r="Q7" s="330"/>
      <c r="R7" s="330"/>
      <c r="S7" s="330"/>
      <c r="T7" s="180"/>
      <c r="U7" s="180"/>
      <c r="V7" s="180"/>
      <c r="W7" s="330"/>
      <c r="X7" s="330"/>
      <c r="Y7" s="330"/>
      <c r="Z7" s="330"/>
      <c r="AA7" s="330"/>
      <c r="AB7" s="330"/>
      <c r="AC7" s="330"/>
      <c r="AD7" s="180"/>
      <c r="AE7" s="180"/>
      <c r="AF7" s="180"/>
      <c r="AG7" s="330"/>
      <c r="AH7" s="330"/>
      <c r="AI7" s="330"/>
      <c r="AJ7" s="330"/>
      <c r="AK7" s="330"/>
      <c r="AL7" s="330"/>
      <c r="AM7" s="330"/>
      <c r="AN7" s="180"/>
      <c r="AO7" s="180"/>
      <c r="AP7" s="180"/>
      <c r="AQ7" s="330"/>
      <c r="AR7" s="330"/>
      <c r="AS7" s="330"/>
      <c r="AT7" s="330"/>
      <c r="AU7" s="330"/>
      <c r="AV7" s="330"/>
      <c r="AW7" s="330"/>
    </row>
    <row r="8" spans="1:49" s="365" customFormat="1" ht="25.5" customHeight="1">
      <c r="A8" s="177"/>
      <c r="B8" s="518" t="s">
        <v>117</v>
      </c>
      <c r="C8" s="518" t="s">
        <v>117</v>
      </c>
      <c r="D8" s="518" t="s">
        <v>32</v>
      </c>
      <c r="E8" s="179"/>
      <c r="F8" s="179"/>
      <c r="G8" s="179"/>
      <c r="H8" s="179"/>
      <c r="I8" s="179"/>
      <c r="J8" s="542"/>
      <c r="K8" s="542"/>
      <c r="L8" s="542"/>
      <c r="M8" s="543"/>
      <c r="N8" s="543"/>
      <c r="O8" s="543"/>
      <c r="P8" s="543"/>
      <c r="Q8" s="543"/>
      <c r="R8" s="543"/>
      <c r="S8" s="543"/>
      <c r="T8" s="542"/>
      <c r="U8" s="542"/>
      <c r="V8" s="542"/>
      <c r="W8" s="543"/>
      <c r="X8" s="543"/>
      <c r="Y8" s="543"/>
      <c r="Z8" s="543"/>
      <c r="AA8" s="543"/>
      <c r="AB8" s="543"/>
      <c r="AC8" s="543"/>
      <c r="AD8" s="542"/>
      <c r="AE8" s="542"/>
      <c r="AF8" s="542"/>
      <c r="AG8" s="543"/>
      <c r="AH8" s="543"/>
      <c r="AI8" s="543"/>
      <c r="AJ8" s="543"/>
      <c r="AK8" s="543"/>
      <c r="AL8" s="543"/>
      <c r="AM8" s="543"/>
      <c r="AN8" s="542"/>
      <c r="AO8" s="542"/>
      <c r="AP8" s="542"/>
      <c r="AQ8" s="543"/>
      <c r="AR8" s="543"/>
      <c r="AS8" s="543"/>
      <c r="AT8" s="543"/>
      <c r="AU8" s="543"/>
      <c r="AV8" s="543"/>
      <c r="AW8" s="543"/>
    </row>
    <row r="9" spans="1:49" s="365" customFormat="1" ht="25.5" customHeight="1">
      <c r="A9" s="177"/>
      <c r="B9" s="519"/>
      <c r="C9" s="520"/>
      <c r="D9" s="521"/>
      <c r="E9" s="522">
        <f>IF(H9=0,0,H9/TotalHoursAllFirms)</f>
        <v>0</v>
      </c>
      <c r="F9" s="523">
        <f aca="true" t="shared" si="0" ref="F9:G13">K9+U9+AE9+AO9</f>
        <v>0</v>
      </c>
      <c r="G9" s="523">
        <f t="shared" si="0"/>
        <v>0</v>
      </c>
      <c r="H9" s="524">
        <f>J9+T9+AD9+AN9</f>
        <v>0</v>
      </c>
      <c r="I9" s="817"/>
      <c r="J9" s="524">
        <f>SUBTOTAL(9,M9:S9)</f>
        <v>0</v>
      </c>
      <c r="K9" s="545">
        <f>SUMPRODUCT(M9:S9,M$92:S$92)</f>
        <v>0</v>
      </c>
      <c r="L9" s="545">
        <f>SUMPRODUCT(M9:S9,M$94:S$94)</f>
        <v>0</v>
      </c>
      <c r="M9" s="452"/>
      <c r="N9" s="452"/>
      <c r="O9" s="452"/>
      <c r="P9" s="452"/>
      <c r="Q9" s="452"/>
      <c r="R9" s="452"/>
      <c r="S9" s="452"/>
      <c r="T9" s="524">
        <f>SUBTOTAL(9,W9:AC9)</f>
        <v>0</v>
      </c>
      <c r="U9" s="545">
        <f>SUMPRODUCT(W9:AC9,W$92:AC$92)</f>
        <v>0</v>
      </c>
      <c r="V9" s="545">
        <f>SUMPRODUCT(W9:AC9,W$94:AC$94)</f>
        <v>0</v>
      </c>
      <c r="W9" s="183"/>
      <c r="X9" s="183"/>
      <c r="Y9" s="183"/>
      <c r="Z9" s="183"/>
      <c r="AA9" s="183"/>
      <c r="AB9" s="183"/>
      <c r="AC9" s="183"/>
      <c r="AD9" s="524">
        <f>SUBTOTAL(9,AG9:AM9)</f>
        <v>0</v>
      </c>
      <c r="AE9" s="545">
        <f>SUMPRODUCT(AG9:AM9,AG$92:AM$92)</f>
        <v>0</v>
      </c>
      <c r="AF9" s="545">
        <f>SUMPRODUCT(AG9:AM9,AG$94:AM$94)</f>
        <v>0</v>
      </c>
      <c r="AG9" s="546"/>
      <c r="AH9" s="546"/>
      <c r="AI9" s="546"/>
      <c r="AJ9" s="546"/>
      <c r="AK9" s="546"/>
      <c r="AL9" s="546"/>
      <c r="AM9" s="546"/>
      <c r="AN9" s="524">
        <f>SUBTOTAL(9,AQ9:AW9)</f>
        <v>0</v>
      </c>
      <c r="AO9" s="545">
        <f>SUMPRODUCT(AQ9:AW9,AQ$92:AW$92)</f>
        <v>0</v>
      </c>
      <c r="AP9" s="545">
        <f>SUMPRODUCT(AQ9:AW9,AQ$94:AW$94)</f>
        <v>0</v>
      </c>
      <c r="AQ9" s="182"/>
      <c r="AR9" s="182"/>
      <c r="AS9" s="182"/>
      <c r="AT9" s="182"/>
      <c r="AU9" s="182"/>
      <c r="AV9" s="182"/>
      <c r="AW9" s="182"/>
    </row>
    <row r="10" spans="1:49" s="365" customFormat="1" ht="25.5" customHeight="1">
      <c r="A10" s="177"/>
      <c r="B10" s="519"/>
      <c r="C10" s="520"/>
      <c r="D10" s="521"/>
      <c r="E10" s="522">
        <f>IF(H10=0,0,H10/TotalHoursAllFirms)</f>
        <v>0</v>
      </c>
      <c r="F10" s="523">
        <f t="shared" si="0"/>
        <v>0</v>
      </c>
      <c r="G10" s="523">
        <f t="shared" si="0"/>
        <v>0</v>
      </c>
      <c r="H10" s="524">
        <f>J10+T10+AD10+AN10</f>
        <v>0</v>
      </c>
      <c r="I10" s="817"/>
      <c r="J10" s="524">
        <f>SUBTOTAL(9,M10:S10)</f>
        <v>0</v>
      </c>
      <c r="K10" s="545">
        <f>SUMPRODUCT(M10:S10,M$92:S$92)</f>
        <v>0</v>
      </c>
      <c r="L10" s="545">
        <f>SUMPRODUCT(M10:S10,M$94:S$94)</f>
        <v>0</v>
      </c>
      <c r="M10" s="452"/>
      <c r="N10" s="452"/>
      <c r="O10" s="452"/>
      <c r="P10" s="452"/>
      <c r="Q10" s="452"/>
      <c r="R10" s="452"/>
      <c r="S10" s="452"/>
      <c r="T10" s="524">
        <f>SUBTOTAL(9,W10:AC10)</f>
        <v>0</v>
      </c>
      <c r="U10" s="545">
        <f>SUMPRODUCT(W10:AC10,W$92:AC$92)</f>
        <v>0</v>
      </c>
      <c r="V10" s="545">
        <f>SUMPRODUCT(W10:AC10,W$94:AC$94)</f>
        <v>0</v>
      </c>
      <c r="W10" s="183"/>
      <c r="X10" s="183"/>
      <c r="Y10" s="183"/>
      <c r="Z10" s="183"/>
      <c r="AA10" s="183"/>
      <c r="AB10" s="183"/>
      <c r="AC10" s="183"/>
      <c r="AD10" s="524">
        <f>SUBTOTAL(9,AG10:AM10)</f>
        <v>0</v>
      </c>
      <c r="AE10" s="545">
        <f>SUMPRODUCT(AG10:AM10,AG$92:AM$92)</f>
        <v>0</v>
      </c>
      <c r="AF10" s="545">
        <f>SUMPRODUCT(AG10:AM10,AG$94:AM$94)</f>
        <v>0</v>
      </c>
      <c r="AG10" s="546"/>
      <c r="AH10" s="546"/>
      <c r="AI10" s="546"/>
      <c r="AJ10" s="546"/>
      <c r="AK10" s="546"/>
      <c r="AL10" s="546"/>
      <c r="AM10" s="546"/>
      <c r="AN10" s="524">
        <f>SUBTOTAL(9,AQ10:AW10)</f>
        <v>0</v>
      </c>
      <c r="AO10" s="545">
        <f>SUMPRODUCT(AQ10:AW10,AQ$92:AW$92)</f>
        <v>0</v>
      </c>
      <c r="AP10" s="545">
        <f>SUMPRODUCT(AQ10:AW10,AQ$94:AW$94)</f>
        <v>0</v>
      </c>
      <c r="AQ10" s="182"/>
      <c r="AR10" s="182"/>
      <c r="AS10" s="182"/>
      <c r="AT10" s="182"/>
      <c r="AU10" s="182"/>
      <c r="AV10" s="182"/>
      <c r="AW10" s="182"/>
    </row>
    <row r="11" spans="1:49" s="365" customFormat="1" ht="25.5" customHeight="1">
      <c r="A11" s="177"/>
      <c r="B11" s="519"/>
      <c r="C11" s="520"/>
      <c r="D11" s="521"/>
      <c r="E11" s="522">
        <f>IF(H11=0,0,H11/TotalHoursAllFirms)</f>
        <v>0</v>
      </c>
      <c r="F11" s="523">
        <f t="shared" si="0"/>
        <v>0</v>
      </c>
      <c r="G11" s="523">
        <f t="shared" si="0"/>
        <v>0</v>
      </c>
      <c r="H11" s="524">
        <f>J11+T11+AD11+AN11</f>
        <v>0</v>
      </c>
      <c r="I11" s="817"/>
      <c r="J11" s="524">
        <f>SUBTOTAL(9,M11:S11)</f>
        <v>0</v>
      </c>
      <c r="K11" s="545">
        <f>SUMPRODUCT(M11:S11,M$92:S$92)</f>
        <v>0</v>
      </c>
      <c r="L11" s="545">
        <f>SUMPRODUCT(M11:S11,M$94:S$94)</f>
        <v>0</v>
      </c>
      <c r="M11" s="452"/>
      <c r="N11" s="452"/>
      <c r="O11" s="452"/>
      <c r="P11" s="452"/>
      <c r="Q11" s="452"/>
      <c r="R11" s="452"/>
      <c r="S11" s="452"/>
      <c r="T11" s="524">
        <f>SUBTOTAL(9,W11:AC11)</f>
        <v>0</v>
      </c>
      <c r="U11" s="545">
        <f>SUMPRODUCT(W11:AC11,W$92:AC$92)</f>
        <v>0</v>
      </c>
      <c r="V11" s="545">
        <f>SUMPRODUCT(W11:AC11,W$94:AC$94)</f>
        <v>0</v>
      </c>
      <c r="W11" s="183"/>
      <c r="X11" s="183"/>
      <c r="Y11" s="183"/>
      <c r="Z11" s="183"/>
      <c r="AA11" s="183"/>
      <c r="AB11" s="183"/>
      <c r="AC11" s="183"/>
      <c r="AD11" s="524">
        <f>SUBTOTAL(9,AG11:AM11)</f>
        <v>0</v>
      </c>
      <c r="AE11" s="545">
        <f>SUMPRODUCT(AG11:AM11,AG$92:AM$92)</f>
        <v>0</v>
      </c>
      <c r="AF11" s="545">
        <f>SUMPRODUCT(AG11:AM11,AG$94:AM$94)</f>
        <v>0</v>
      </c>
      <c r="AG11" s="546"/>
      <c r="AH11" s="546"/>
      <c r="AI11" s="546"/>
      <c r="AJ11" s="546"/>
      <c r="AK11" s="546"/>
      <c r="AL11" s="546"/>
      <c r="AM11" s="546"/>
      <c r="AN11" s="524">
        <f>SUBTOTAL(9,AQ11:AW11)</f>
        <v>0</v>
      </c>
      <c r="AO11" s="545">
        <f>SUMPRODUCT(AQ11:AW11,AQ$92:AW$92)</f>
        <v>0</v>
      </c>
      <c r="AP11" s="545">
        <f>SUMPRODUCT(AQ11:AW11,AQ$94:AW$94)</f>
        <v>0</v>
      </c>
      <c r="AQ11" s="182"/>
      <c r="AR11" s="182"/>
      <c r="AS11" s="182"/>
      <c r="AT11" s="182"/>
      <c r="AU11" s="182"/>
      <c r="AV11" s="182"/>
      <c r="AW11" s="182"/>
    </row>
    <row r="12" spans="1:49" s="365" customFormat="1" ht="25.5" customHeight="1">
      <c r="A12" s="177"/>
      <c r="B12" s="519"/>
      <c r="C12" s="520"/>
      <c r="D12" s="521"/>
      <c r="E12" s="522">
        <f>IF(H12=0,0,H12/TotalHoursAllFirms)</f>
        <v>0</v>
      </c>
      <c r="F12" s="523">
        <f t="shared" si="0"/>
        <v>0</v>
      </c>
      <c r="G12" s="523">
        <f t="shared" si="0"/>
        <v>0</v>
      </c>
      <c r="H12" s="524">
        <f>J12+T12+AD12+AN12</f>
        <v>0</v>
      </c>
      <c r="I12" s="817"/>
      <c r="J12" s="524">
        <f>SUBTOTAL(9,M12:S12)</f>
        <v>0</v>
      </c>
      <c r="K12" s="545">
        <f>SUMPRODUCT(M12:S12,M$92:S$92)</f>
        <v>0</v>
      </c>
      <c r="L12" s="545">
        <f>SUMPRODUCT(M12:S12,M$94:S$94)</f>
        <v>0</v>
      </c>
      <c r="M12" s="452"/>
      <c r="N12" s="452"/>
      <c r="O12" s="452"/>
      <c r="P12" s="452"/>
      <c r="Q12" s="452"/>
      <c r="R12" s="452"/>
      <c r="S12" s="452"/>
      <c r="T12" s="524">
        <f>SUBTOTAL(9,W12:AC12)</f>
        <v>0</v>
      </c>
      <c r="U12" s="545">
        <f>SUMPRODUCT(W12:AC12,W$92:AC$92)</f>
        <v>0</v>
      </c>
      <c r="V12" s="545">
        <f>SUMPRODUCT(W12:AC12,W$94:AC$94)</f>
        <v>0</v>
      </c>
      <c r="W12" s="183"/>
      <c r="X12" s="183"/>
      <c r="Y12" s="183"/>
      <c r="Z12" s="183"/>
      <c r="AA12" s="183"/>
      <c r="AB12" s="183"/>
      <c r="AC12" s="183"/>
      <c r="AD12" s="524">
        <f>SUBTOTAL(9,AG12:AM12)</f>
        <v>0</v>
      </c>
      <c r="AE12" s="545">
        <f>SUMPRODUCT(AG12:AM12,AG$92:AM$92)</f>
        <v>0</v>
      </c>
      <c r="AF12" s="545">
        <f>SUMPRODUCT(AG12:AM12,AG$94:AM$94)</f>
        <v>0</v>
      </c>
      <c r="AG12" s="546"/>
      <c r="AH12" s="546"/>
      <c r="AI12" s="546"/>
      <c r="AJ12" s="546"/>
      <c r="AK12" s="546"/>
      <c r="AL12" s="546"/>
      <c r="AM12" s="546"/>
      <c r="AN12" s="524">
        <f>SUBTOTAL(9,AQ12:AW12)</f>
        <v>0</v>
      </c>
      <c r="AO12" s="545">
        <f>SUMPRODUCT(AQ12:AW12,AQ$92:AW$92)</f>
        <v>0</v>
      </c>
      <c r="AP12" s="545">
        <f>SUMPRODUCT(AQ12:AW12,AQ$94:AW$94)</f>
        <v>0</v>
      </c>
      <c r="AQ12" s="182"/>
      <c r="AR12" s="182"/>
      <c r="AS12" s="182"/>
      <c r="AT12" s="182"/>
      <c r="AU12" s="182"/>
      <c r="AV12" s="182"/>
      <c r="AW12" s="182"/>
    </row>
    <row r="13" spans="1:49" s="365" customFormat="1" ht="25.5" customHeight="1" thickBot="1">
      <c r="A13" s="177"/>
      <c r="B13" s="530"/>
      <c r="C13" s="531"/>
      <c r="D13" s="532"/>
      <c r="E13" s="533">
        <f>IF(H13=0,0,H13/TotalHoursAllFirms)</f>
        <v>0</v>
      </c>
      <c r="F13" s="534">
        <f t="shared" si="0"/>
        <v>0</v>
      </c>
      <c r="G13" s="534">
        <f t="shared" si="0"/>
        <v>0</v>
      </c>
      <c r="H13" s="535">
        <f>J13+T13+AD13+AN13</f>
        <v>0</v>
      </c>
      <c r="I13" s="817"/>
      <c r="J13" s="535">
        <f>SUBTOTAL(9,M13:S13)</f>
        <v>0</v>
      </c>
      <c r="K13" s="581">
        <f>SUMPRODUCT(M13:S13,M$92:S$92)</f>
        <v>0</v>
      </c>
      <c r="L13" s="581">
        <f>SUMPRODUCT(M13:S13,M$94:S$94)</f>
        <v>0</v>
      </c>
      <c r="M13" s="452"/>
      <c r="N13" s="452"/>
      <c r="O13" s="452"/>
      <c r="P13" s="452"/>
      <c r="Q13" s="452"/>
      <c r="R13" s="452"/>
      <c r="S13" s="452"/>
      <c r="T13" s="535">
        <f>SUBTOTAL(9,W13:AC13)</f>
        <v>0</v>
      </c>
      <c r="U13" s="581">
        <f>SUMPRODUCT(W13:AC13,W$92:AC$92)</f>
        <v>0</v>
      </c>
      <c r="V13" s="581">
        <f>SUMPRODUCT(W13:AC13,W$94:AC$94)</f>
        <v>0</v>
      </c>
      <c r="W13" s="583"/>
      <c r="X13" s="583"/>
      <c r="Y13" s="583"/>
      <c r="Z13" s="583"/>
      <c r="AA13" s="583"/>
      <c r="AB13" s="583"/>
      <c r="AC13" s="583"/>
      <c r="AD13" s="535">
        <f>SUBTOTAL(9,AG13:AM13)</f>
        <v>0</v>
      </c>
      <c r="AE13" s="581">
        <f>SUMPRODUCT(AG13:AM13,AG$92:AM$92)</f>
        <v>0</v>
      </c>
      <c r="AF13" s="581">
        <f>SUMPRODUCT(AG13:AM13,AG$94:AM$94)</f>
        <v>0</v>
      </c>
      <c r="AG13" s="584"/>
      <c r="AH13" s="584"/>
      <c r="AI13" s="584"/>
      <c r="AJ13" s="584"/>
      <c r="AK13" s="584"/>
      <c r="AL13" s="584"/>
      <c r="AM13" s="584"/>
      <c r="AN13" s="535">
        <f>SUBTOTAL(9,AQ13:AW13)</f>
        <v>0</v>
      </c>
      <c r="AO13" s="581">
        <f>SUMPRODUCT(AQ13:AW13,AQ$92:AW$92)</f>
        <v>0</v>
      </c>
      <c r="AP13" s="581">
        <f>SUMPRODUCT(AQ13:AW13,AQ$94:AW$94)</f>
        <v>0</v>
      </c>
      <c r="AQ13" s="585"/>
      <c r="AR13" s="585"/>
      <c r="AS13" s="585"/>
      <c r="AT13" s="585"/>
      <c r="AU13" s="585"/>
      <c r="AV13" s="585"/>
      <c r="AW13" s="585"/>
    </row>
    <row r="14" spans="1:49" s="365" customFormat="1" ht="25.5" customHeight="1" thickTop="1">
      <c r="A14" s="177"/>
      <c r="B14" s="536"/>
      <c r="C14" s="537"/>
      <c r="D14" s="538" t="s">
        <v>8</v>
      </c>
      <c r="E14" s="539">
        <f>SUBTOTAL(9,E9:E13)</f>
        <v>0</v>
      </c>
      <c r="F14" s="540">
        <f>SUBTOTAL(9,F9:F13)</f>
        <v>0</v>
      </c>
      <c r="G14" s="540">
        <f>SUBTOTAL(9,G9:G13)</f>
        <v>0</v>
      </c>
      <c r="H14" s="541">
        <f>SUBTOTAL(9,H9:H13)</f>
        <v>0</v>
      </c>
      <c r="I14" s="186"/>
      <c r="J14" s="541">
        <f>SUM(,J9:J13)</f>
        <v>0</v>
      </c>
      <c r="K14" s="540">
        <f>SUBTOTAL(9,K9:K13)</f>
        <v>0</v>
      </c>
      <c r="L14" s="540">
        <f>SUBTOTAL(9,L9:L13)</f>
        <v>0</v>
      </c>
      <c r="M14" s="541">
        <f>SUBTOTAL(9,M9:M13)</f>
        <v>0</v>
      </c>
      <c r="N14" s="541">
        <f aca="true" t="shared" si="1" ref="N14:AW14">SUBTOTAL(9,N9:N13)</f>
        <v>0</v>
      </c>
      <c r="O14" s="541">
        <f t="shared" si="1"/>
        <v>0</v>
      </c>
      <c r="P14" s="541">
        <f t="shared" si="1"/>
        <v>0</v>
      </c>
      <c r="Q14" s="541">
        <f t="shared" si="1"/>
        <v>0</v>
      </c>
      <c r="R14" s="541">
        <f t="shared" si="1"/>
        <v>0</v>
      </c>
      <c r="S14" s="541">
        <f t="shared" si="1"/>
        <v>0</v>
      </c>
      <c r="T14" s="541">
        <f>SUM(,T9:T13)</f>
        <v>0</v>
      </c>
      <c r="U14" s="540">
        <f t="shared" si="1"/>
        <v>0</v>
      </c>
      <c r="V14" s="540">
        <f t="shared" si="1"/>
        <v>0</v>
      </c>
      <c r="W14" s="541">
        <f t="shared" si="1"/>
        <v>0</v>
      </c>
      <c r="X14" s="541">
        <f t="shared" si="1"/>
        <v>0</v>
      </c>
      <c r="Y14" s="541">
        <f t="shared" si="1"/>
        <v>0</v>
      </c>
      <c r="Z14" s="541">
        <f t="shared" si="1"/>
        <v>0</v>
      </c>
      <c r="AA14" s="541">
        <f t="shared" si="1"/>
        <v>0</v>
      </c>
      <c r="AB14" s="541">
        <f t="shared" si="1"/>
        <v>0</v>
      </c>
      <c r="AC14" s="541">
        <f t="shared" si="1"/>
        <v>0</v>
      </c>
      <c r="AD14" s="541">
        <f>SUM(AD9:AD13)</f>
        <v>0</v>
      </c>
      <c r="AE14" s="540">
        <f t="shared" si="1"/>
        <v>0</v>
      </c>
      <c r="AF14" s="540">
        <f t="shared" si="1"/>
        <v>0</v>
      </c>
      <c r="AG14" s="541">
        <f t="shared" si="1"/>
        <v>0</v>
      </c>
      <c r="AH14" s="541">
        <f t="shared" si="1"/>
        <v>0</v>
      </c>
      <c r="AI14" s="541">
        <f t="shared" si="1"/>
        <v>0</v>
      </c>
      <c r="AJ14" s="541">
        <f t="shared" si="1"/>
        <v>0</v>
      </c>
      <c r="AK14" s="541">
        <f t="shared" si="1"/>
        <v>0</v>
      </c>
      <c r="AL14" s="541">
        <f t="shared" si="1"/>
        <v>0</v>
      </c>
      <c r="AM14" s="541">
        <f t="shared" si="1"/>
        <v>0</v>
      </c>
      <c r="AN14" s="541">
        <f>SUM(AN9:AN13)</f>
        <v>0</v>
      </c>
      <c r="AO14" s="540">
        <f t="shared" si="1"/>
        <v>0</v>
      </c>
      <c r="AP14" s="540">
        <f t="shared" si="1"/>
        <v>0</v>
      </c>
      <c r="AQ14" s="541">
        <f t="shared" si="1"/>
        <v>0</v>
      </c>
      <c r="AR14" s="541">
        <f t="shared" si="1"/>
        <v>0</v>
      </c>
      <c r="AS14" s="541">
        <f t="shared" si="1"/>
        <v>0</v>
      </c>
      <c r="AT14" s="541">
        <f t="shared" si="1"/>
        <v>0</v>
      </c>
      <c r="AU14" s="541">
        <f t="shared" si="1"/>
        <v>0</v>
      </c>
      <c r="AV14" s="541">
        <f t="shared" si="1"/>
        <v>0</v>
      </c>
      <c r="AW14" s="541">
        <f t="shared" si="1"/>
        <v>0</v>
      </c>
    </row>
    <row r="15" spans="1:49" s="365" customFormat="1" ht="15" customHeight="1">
      <c r="A15" s="177"/>
      <c r="B15" s="366"/>
      <c r="C15" s="367"/>
      <c r="D15" s="455"/>
      <c r="E15" s="368"/>
      <c r="F15" s="368"/>
      <c r="G15" s="184"/>
      <c r="H15" s="184"/>
      <c r="I15" s="184"/>
      <c r="J15" s="184"/>
      <c r="K15" s="184"/>
      <c r="L15" s="220"/>
      <c r="M15" s="184"/>
      <c r="N15" s="184"/>
      <c r="O15" s="184"/>
      <c r="P15" s="184"/>
      <c r="Q15" s="184"/>
      <c r="R15" s="184"/>
      <c r="S15" s="184"/>
      <c r="T15" s="184"/>
      <c r="U15" s="184"/>
      <c r="V15" s="220"/>
      <c r="W15" s="184"/>
      <c r="X15" s="184"/>
      <c r="Y15" s="184"/>
      <c r="Z15" s="184"/>
      <c r="AA15" s="184"/>
      <c r="AB15" s="184"/>
      <c r="AC15" s="184"/>
      <c r="AD15" s="184"/>
      <c r="AE15" s="184"/>
      <c r="AF15" s="220"/>
      <c r="AG15" s="184"/>
      <c r="AH15" s="184"/>
      <c r="AI15" s="184"/>
      <c r="AJ15" s="184"/>
      <c r="AK15" s="184"/>
      <c r="AL15" s="184"/>
      <c r="AM15" s="184"/>
      <c r="AN15" s="184"/>
      <c r="AO15" s="184"/>
      <c r="AP15" s="220"/>
      <c r="AQ15" s="184"/>
      <c r="AR15" s="184"/>
      <c r="AS15" s="184"/>
      <c r="AT15" s="184"/>
      <c r="AU15" s="184"/>
      <c r="AV15" s="184"/>
      <c r="AW15" s="184"/>
    </row>
    <row r="16" spans="1:49" s="365" customFormat="1" ht="22.5" customHeight="1">
      <c r="A16" s="177"/>
      <c r="B16" s="518" t="s">
        <v>117</v>
      </c>
      <c r="C16" s="518" t="s">
        <v>117</v>
      </c>
      <c r="D16" s="518" t="s">
        <v>32</v>
      </c>
      <c r="E16" s="185"/>
      <c r="F16" s="185"/>
      <c r="G16" s="221"/>
      <c r="H16" s="186"/>
      <c r="I16" s="186"/>
      <c r="J16" s="186"/>
      <c r="K16" s="186"/>
      <c r="L16" s="223"/>
      <c r="M16" s="544"/>
      <c r="N16" s="544"/>
      <c r="O16" s="544"/>
      <c r="P16" s="544"/>
      <c r="Q16" s="544"/>
      <c r="R16" s="544"/>
      <c r="S16" s="544"/>
      <c r="T16" s="186"/>
      <c r="U16" s="186"/>
      <c r="V16" s="178"/>
      <c r="W16" s="544"/>
      <c r="X16" s="544"/>
      <c r="Y16" s="544"/>
      <c r="Z16" s="544"/>
      <c r="AA16" s="544"/>
      <c r="AB16" s="544"/>
      <c r="AC16" s="544"/>
      <c r="AD16" s="178"/>
      <c r="AE16" s="186"/>
      <c r="AF16" s="178"/>
      <c r="AG16" s="544"/>
      <c r="AH16" s="544"/>
      <c r="AI16" s="544"/>
      <c r="AJ16" s="544"/>
      <c r="AK16" s="544"/>
      <c r="AL16" s="544"/>
      <c r="AM16" s="544"/>
      <c r="AN16" s="178"/>
      <c r="AO16" s="186"/>
      <c r="AP16" s="178"/>
      <c r="AQ16" s="544"/>
      <c r="AR16" s="544"/>
      <c r="AS16" s="544"/>
      <c r="AT16" s="544"/>
      <c r="AU16" s="544"/>
      <c r="AV16" s="544"/>
      <c r="AW16" s="544"/>
    </row>
    <row r="17" spans="1:49" s="365" customFormat="1" ht="25.5" customHeight="1">
      <c r="A17" s="177"/>
      <c r="B17" s="519"/>
      <c r="C17" s="520"/>
      <c r="D17" s="521"/>
      <c r="E17" s="522">
        <f>IF(H17=0,0,H17/TotalHoursAllFirms)</f>
        <v>0</v>
      </c>
      <c r="F17" s="523">
        <f aca="true" t="shared" si="2" ref="F17:G21">K17+U17+AE17+AO17</f>
        <v>0</v>
      </c>
      <c r="G17" s="523">
        <f t="shared" si="2"/>
        <v>0</v>
      </c>
      <c r="H17" s="524">
        <f>J17+T17+AD17+AN17</f>
        <v>0</v>
      </c>
      <c r="I17" s="817"/>
      <c r="J17" s="524">
        <f>SUBTOTAL(9,M17:S17)</f>
        <v>0</v>
      </c>
      <c r="K17" s="545">
        <f>SUMPRODUCT(M17:S17,M$92:S$92)</f>
        <v>0</v>
      </c>
      <c r="L17" s="545">
        <f>SUMPRODUCT(M17:S17,M$94:S$94)</f>
        <v>0</v>
      </c>
      <c r="M17" s="452"/>
      <c r="N17" s="452"/>
      <c r="O17" s="452"/>
      <c r="P17" s="452"/>
      <c r="Q17" s="452"/>
      <c r="R17" s="452"/>
      <c r="S17" s="452"/>
      <c r="T17" s="524">
        <f>SUBTOTAL(9,W17:AC17)</f>
        <v>0</v>
      </c>
      <c r="U17" s="545">
        <f>SUMPRODUCT(W17:AC17,W$92:AC$92)</f>
        <v>0</v>
      </c>
      <c r="V17" s="545">
        <f>SUMPRODUCT(W17:AC17,W$94:AC$94)</f>
        <v>0</v>
      </c>
      <c r="W17" s="183"/>
      <c r="X17" s="183"/>
      <c r="Y17" s="183"/>
      <c r="Z17" s="183"/>
      <c r="AA17" s="183"/>
      <c r="AB17" s="183"/>
      <c r="AC17" s="183"/>
      <c r="AD17" s="524">
        <f>SUBTOTAL(9,AG17:AM17)</f>
        <v>0</v>
      </c>
      <c r="AE17" s="545">
        <f>SUMPRODUCT(AG17:AM17,AG$92:AM$92)</f>
        <v>0</v>
      </c>
      <c r="AF17" s="545">
        <f>SUMPRODUCT(AG17:AM17,AG$94:AM$94)</f>
        <v>0</v>
      </c>
      <c r="AG17" s="546"/>
      <c r="AH17" s="546"/>
      <c r="AI17" s="546"/>
      <c r="AJ17" s="546"/>
      <c r="AK17" s="546"/>
      <c r="AL17" s="546"/>
      <c r="AM17" s="546"/>
      <c r="AN17" s="524">
        <f>SUBTOTAL(9,AQ17:AW17)</f>
        <v>0</v>
      </c>
      <c r="AO17" s="545">
        <f>SUMPRODUCT(AQ17:AW17,AQ$92:AW$92)</f>
        <v>0</v>
      </c>
      <c r="AP17" s="545">
        <f>SUMPRODUCT(AQ17:AW17,AQ$94:AW$94)</f>
        <v>0</v>
      </c>
      <c r="AQ17" s="182"/>
      <c r="AR17" s="182"/>
      <c r="AS17" s="182"/>
      <c r="AT17" s="182"/>
      <c r="AU17" s="182"/>
      <c r="AV17" s="182"/>
      <c r="AW17" s="182"/>
    </row>
    <row r="18" spans="1:49" s="365" customFormat="1" ht="25.5" customHeight="1">
      <c r="A18" s="177"/>
      <c r="B18" s="519"/>
      <c r="C18" s="520"/>
      <c r="D18" s="521"/>
      <c r="E18" s="522">
        <f>IF(H18=0,0,H18/TotalHoursAllFirms)</f>
        <v>0</v>
      </c>
      <c r="F18" s="523">
        <f t="shared" si="2"/>
        <v>0</v>
      </c>
      <c r="G18" s="523">
        <f t="shared" si="2"/>
        <v>0</v>
      </c>
      <c r="H18" s="524">
        <f>J18+T18+AD18+AN18</f>
        <v>0</v>
      </c>
      <c r="I18" s="817"/>
      <c r="J18" s="524">
        <f>SUBTOTAL(9,M18:S18)</f>
        <v>0</v>
      </c>
      <c r="K18" s="545">
        <f>SUMPRODUCT(M18:S18,M$92:S$92)</f>
        <v>0</v>
      </c>
      <c r="L18" s="545">
        <f>SUMPRODUCT(M18:S18,M$94:S$94)</f>
        <v>0</v>
      </c>
      <c r="M18" s="452"/>
      <c r="N18" s="452"/>
      <c r="O18" s="452"/>
      <c r="P18" s="452"/>
      <c r="Q18" s="452"/>
      <c r="R18" s="452"/>
      <c r="S18" s="452"/>
      <c r="T18" s="524">
        <f>SUBTOTAL(9,W18:AC18)</f>
        <v>0</v>
      </c>
      <c r="U18" s="545">
        <f>SUMPRODUCT(W18:AC18,W$92:AC$92)</f>
        <v>0</v>
      </c>
      <c r="V18" s="545">
        <f>SUMPRODUCT(W18:AC18,W$94:AC$94)</f>
        <v>0</v>
      </c>
      <c r="W18" s="183"/>
      <c r="X18" s="183"/>
      <c r="Y18" s="183"/>
      <c r="Z18" s="183"/>
      <c r="AA18" s="183"/>
      <c r="AB18" s="183"/>
      <c r="AC18" s="183"/>
      <c r="AD18" s="524">
        <f>SUBTOTAL(9,AG18:AM18)</f>
        <v>0</v>
      </c>
      <c r="AE18" s="545">
        <f>SUMPRODUCT(AG18:AM18,AG$92:AM$92)</f>
        <v>0</v>
      </c>
      <c r="AF18" s="545">
        <f>SUMPRODUCT(AG18:AM18,AG$94:AM$94)</f>
        <v>0</v>
      </c>
      <c r="AG18" s="546"/>
      <c r="AH18" s="546"/>
      <c r="AI18" s="546"/>
      <c r="AJ18" s="546"/>
      <c r="AK18" s="546"/>
      <c r="AL18" s="546"/>
      <c r="AM18" s="546"/>
      <c r="AN18" s="524">
        <f>SUBTOTAL(9,AQ18:AW18)</f>
        <v>0</v>
      </c>
      <c r="AO18" s="545">
        <f>SUMPRODUCT(AQ18:AW18,AQ$92:AW$92)</f>
        <v>0</v>
      </c>
      <c r="AP18" s="545">
        <f>SUMPRODUCT(AQ18:AW18,AQ$94:AW$94)</f>
        <v>0</v>
      </c>
      <c r="AQ18" s="182"/>
      <c r="AR18" s="182"/>
      <c r="AS18" s="182"/>
      <c r="AT18" s="182"/>
      <c r="AU18" s="182"/>
      <c r="AV18" s="182"/>
      <c r="AW18" s="182"/>
    </row>
    <row r="19" spans="1:49" s="365" customFormat="1" ht="25.5" customHeight="1">
      <c r="A19" s="177"/>
      <c r="B19" s="519"/>
      <c r="C19" s="520"/>
      <c r="D19" s="521"/>
      <c r="E19" s="522">
        <f>IF(H19=0,0,H19/TotalHoursAllFirms)</f>
        <v>0</v>
      </c>
      <c r="F19" s="523">
        <f t="shared" si="2"/>
        <v>0</v>
      </c>
      <c r="G19" s="523">
        <f t="shared" si="2"/>
        <v>0</v>
      </c>
      <c r="H19" s="524">
        <f>J19+T19+AD19+AN19</f>
        <v>0</v>
      </c>
      <c r="I19" s="817"/>
      <c r="J19" s="524">
        <f>SUBTOTAL(9,M19:S19)</f>
        <v>0</v>
      </c>
      <c r="K19" s="545">
        <f>SUMPRODUCT(M19:S19,M$92:S$92)</f>
        <v>0</v>
      </c>
      <c r="L19" s="545">
        <f>SUMPRODUCT(M19:S19,M$94:S$94)</f>
        <v>0</v>
      </c>
      <c r="M19" s="452"/>
      <c r="N19" s="452"/>
      <c r="O19" s="452"/>
      <c r="P19" s="452"/>
      <c r="Q19" s="452"/>
      <c r="R19" s="452"/>
      <c r="S19" s="452"/>
      <c r="T19" s="524">
        <f>SUBTOTAL(9,W19:AC19)</f>
        <v>0</v>
      </c>
      <c r="U19" s="545">
        <f>SUMPRODUCT(W19:AC19,W$92:AC$92)</f>
        <v>0</v>
      </c>
      <c r="V19" s="545">
        <f>SUMPRODUCT(W19:AC19,W$94:AC$94)</f>
        <v>0</v>
      </c>
      <c r="W19" s="183"/>
      <c r="X19" s="183"/>
      <c r="Y19" s="183"/>
      <c r="Z19" s="183"/>
      <c r="AA19" s="183"/>
      <c r="AB19" s="183"/>
      <c r="AC19" s="183"/>
      <c r="AD19" s="524">
        <f>SUBTOTAL(9,AG19:AM19)</f>
        <v>0</v>
      </c>
      <c r="AE19" s="545">
        <f>SUMPRODUCT(AG19:AM19,AG$92:AM$92)</f>
        <v>0</v>
      </c>
      <c r="AF19" s="545">
        <f>SUMPRODUCT(AG19:AM19,AG$94:AM$94)</f>
        <v>0</v>
      </c>
      <c r="AG19" s="546"/>
      <c r="AH19" s="546"/>
      <c r="AI19" s="546"/>
      <c r="AJ19" s="546"/>
      <c r="AK19" s="546"/>
      <c r="AL19" s="546"/>
      <c r="AM19" s="546"/>
      <c r="AN19" s="524">
        <f>SUBTOTAL(9,AQ19:AW19)</f>
        <v>0</v>
      </c>
      <c r="AO19" s="545">
        <f>SUMPRODUCT(AQ19:AW19,AQ$92:AW$92)</f>
        <v>0</v>
      </c>
      <c r="AP19" s="545">
        <f>SUMPRODUCT(AQ19:AW19,AQ$94:AW$94)</f>
        <v>0</v>
      </c>
      <c r="AQ19" s="182"/>
      <c r="AR19" s="182"/>
      <c r="AS19" s="182"/>
      <c r="AT19" s="182"/>
      <c r="AU19" s="182"/>
      <c r="AV19" s="182"/>
      <c r="AW19" s="182"/>
    </row>
    <row r="20" spans="1:49" s="365" customFormat="1" ht="25.5" customHeight="1">
      <c r="A20" s="177"/>
      <c r="B20" s="519"/>
      <c r="C20" s="520"/>
      <c r="D20" s="521"/>
      <c r="E20" s="522">
        <f>IF(H20=0,0,H20/TotalHoursAllFirms)</f>
        <v>0</v>
      </c>
      <c r="F20" s="523">
        <f t="shared" si="2"/>
        <v>0</v>
      </c>
      <c r="G20" s="523">
        <f t="shared" si="2"/>
        <v>0</v>
      </c>
      <c r="H20" s="524">
        <f>J20+T20+AD20+AN20</f>
        <v>0</v>
      </c>
      <c r="I20" s="817"/>
      <c r="J20" s="524">
        <f>SUBTOTAL(9,M20:S20)</f>
        <v>0</v>
      </c>
      <c r="K20" s="545">
        <f>SUMPRODUCT(M20:S20,M$92:S$92)</f>
        <v>0</v>
      </c>
      <c r="L20" s="545">
        <f>SUMPRODUCT(M20:S20,M$94:S$94)</f>
        <v>0</v>
      </c>
      <c r="M20" s="452"/>
      <c r="N20" s="452"/>
      <c r="O20" s="452"/>
      <c r="P20" s="452"/>
      <c r="Q20" s="452"/>
      <c r="R20" s="452"/>
      <c r="S20" s="452"/>
      <c r="T20" s="524">
        <f>SUBTOTAL(9,W20:AC20)</f>
        <v>0</v>
      </c>
      <c r="U20" s="545">
        <f>SUMPRODUCT(W20:AC20,W$92:AC$92)</f>
        <v>0</v>
      </c>
      <c r="V20" s="545">
        <f>SUMPRODUCT(W20:AC20,W$94:AC$94)</f>
        <v>0</v>
      </c>
      <c r="W20" s="183"/>
      <c r="X20" s="183"/>
      <c r="Y20" s="183"/>
      <c r="Z20" s="183"/>
      <c r="AA20" s="183"/>
      <c r="AB20" s="183"/>
      <c r="AC20" s="183"/>
      <c r="AD20" s="524">
        <f>SUBTOTAL(9,AG20:AM20)</f>
        <v>0</v>
      </c>
      <c r="AE20" s="545">
        <f>SUMPRODUCT(AG20:AM20,AG$92:AM$92)</f>
        <v>0</v>
      </c>
      <c r="AF20" s="545">
        <f>SUMPRODUCT(AG20:AM20,AG$94:AM$94)</f>
        <v>0</v>
      </c>
      <c r="AG20" s="546"/>
      <c r="AH20" s="546"/>
      <c r="AI20" s="546"/>
      <c r="AJ20" s="546"/>
      <c r="AK20" s="546"/>
      <c r="AL20" s="546"/>
      <c r="AM20" s="546"/>
      <c r="AN20" s="524">
        <f>SUBTOTAL(9,AQ20:AW20)</f>
        <v>0</v>
      </c>
      <c r="AO20" s="545">
        <f>SUMPRODUCT(AQ20:AW20,AQ$92:AW$92)</f>
        <v>0</v>
      </c>
      <c r="AP20" s="545">
        <f>SUMPRODUCT(AQ20:AW20,AQ$94:AW$94)</f>
        <v>0</v>
      </c>
      <c r="AQ20" s="182"/>
      <c r="AR20" s="182"/>
      <c r="AS20" s="182"/>
      <c r="AT20" s="182"/>
      <c r="AU20" s="182"/>
      <c r="AV20" s="182"/>
      <c r="AW20" s="182"/>
    </row>
    <row r="21" spans="1:49" s="365" customFormat="1" ht="25.5" customHeight="1" thickBot="1">
      <c r="A21" s="177"/>
      <c r="B21" s="530"/>
      <c r="C21" s="531"/>
      <c r="D21" s="532"/>
      <c r="E21" s="533">
        <f>IF(H21=0,0,H21/TotalHoursAllFirms)</f>
        <v>0</v>
      </c>
      <c r="F21" s="534">
        <f t="shared" si="2"/>
        <v>0</v>
      </c>
      <c r="G21" s="534">
        <f t="shared" si="2"/>
        <v>0</v>
      </c>
      <c r="H21" s="535">
        <f>J21+T21+AD21+AN21</f>
        <v>0</v>
      </c>
      <c r="I21" s="817"/>
      <c r="J21" s="535">
        <f>SUBTOTAL(9,M21:S21)</f>
        <v>0</v>
      </c>
      <c r="K21" s="581">
        <f>SUMPRODUCT(M21:S21,M$92:S$92)</f>
        <v>0</v>
      </c>
      <c r="L21" s="581">
        <f>SUMPRODUCT(M21:S21,M$94:S$94)</f>
        <v>0</v>
      </c>
      <c r="M21" s="452"/>
      <c r="N21" s="452"/>
      <c r="O21" s="452"/>
      <c r="P21" s="452"/>
      <c r="Q21" s="452"/>
      <c r="R21" s="452"/>
      <c r="S21" s="452"/>
      <c r="T21" s="535">
        <f>SUBTOTAL(9,W21:AC21)</f>
        <v>0</v>
      </c>
      <c r="U21" s="581">
        <f>SUMPRODUCT(W21:AC21,W$92:AC$92)</f>
        <v>0</v>
      </c>
      <c r="V21" s="581">
        <f>SUMPRODUCT(W21:AC21,W$94:AC$94)</f>
        <v>0</v>
      </c>
      <c r="W21" s="583"/>
      <c r="X21" s="583"/>
      <c r="Y21" s="583"/>
      <c r="Z21" s="583"/>
      <c r="AA21" s="583"/>
      <c r="AB21" s="583"/>
      <c r="AC21" s="583"/>
      <c r="AD21" s="535">
        <f>SUBTOTAL(9,AG21:AM21)</f>
        <v>0</v>
      </c>
      <c r="AE21" s="581">
        <f>SUMPRODUCT(AG21:AM21,AG$92:AM$92)</f>
        <v>0</v>
      </c>
      <c r="AF21" s="581">
        <f>SUMPRODUCT(AG21:AM21,AG$94:AM$94)</f>
        <v>0</v>
      </c>
      <c r="AG21" s="584"/>
      <c r="AH21" s="584"/>
      <c r="AI21" s="584"/>
      <c r="AJ21" s="584"/>
      <c r="AK21" s="584"/>
      <c r="AL21" s="584"/>
      <c r="AM21" s="584"/>
      <c r="AN21" s="535">
        <f>SUBTOTAL(9,AQ21:AW21)</f>
        <v>0</v>
      </c>
      <c r="AO21" s="581">
        <f>SUMPRODUCT(AQ21:AW21,AQ$92:AW$92)</f>
        <v>0</v>
      </c>
      <c r="AP21" s="581">
        <f>SUMPRODUCT(AQ21:AW21,AQ$94:AW$94)</f>
        <v>0</v>
      </c>
      <c r="AQ21" s="585"/>
      <c r="AR21" s="585"/>
      <c r="AS21" s="585"/>
      <c r="AT21" s="585"/>
      <c r="AU21" s="585"/>
      <c r="AV21" s="585"/>
      <c r="AW21" s="585"/>
    </row>
    <row r="22" spans="1:49" s="365" customFormat="1" ht="25.5" customHeight="1" thickTop="1">
      <c r="A22" s="177"/>
      <c r="B22" s="536"/>
      <c r="C22" s="537"/>
      <c r="D22" s="538" t="s">
        <v>8</v>
      </c>
      <c r="E22" s="539">
        <f>SUBTOTAL(9,E17:E21)</f>
        <v>0</v>
      </c>
      <c r="F22" s="540">
        <f>SUBTOTAL(9,F17:F21)</f>
        <v>0</v>
      </c>
      <c r="G22" s="540">
        <f>SUBTOTAL(9,G17:G21)</f>
        <v>0</v>
      </c>
      <c r="H22" s="541">
        <f>SUBTOTAL(9,H17:H21)</f>
        <v>0</v>
      </c>
      <c r="I22" s="186"/>
      <c r="J22" s="541">
        <f>SUM(,J17:J21)</f>
        <v>0</v>
      </c>
      <c r="K22" s="540">
        <f aca="true" t="shared" si="3" ref="K22:AW22">SUBTOTAL(9,K17:K21)</f>
        <v>0</v>
      </c>
      <c r="L22" s="540">
        <f t="shared" si="3"/>
        <v>0</v>
      </c>
      <c r="M22" s="541">
        <f t="shared" si="3"/>
        <v>0</v>
      </c>
      <c r="N22" s="541">
        <f t="shared" si="3"/>
        <v>0</v>
      </c>
      <c r="O22" s="541">
        <f t="shared" si="3"/>
        <v>0</v>
      </c>
      <c r="P22" s="541">
        <f t="shared" si="3"/>
        <v>0</v>
      </c>
      <c r="Q22" s="541">
        <f t="shared" si="3"/>
        <v>0</v>
      </c>
      <c r="R22" s="541">
        <f t="shared" si="3"/>
        <v>0</v>
      </c>
      <c r="S22" s="541">
        <f t="shared" si="3"/>
        <v>0</v>
      </c>
      <c r="T22" s="541">
        <f>SUM(,T17:T21)</f>
        <v>0</v>
      </c>
      <c r="U22" s="540">
        <f t="shared" si="3"/>
        <v>0</v>
      </c>
      <c r="V22" s="540">
        <f t="shared" si="3"/>
        <v>0</v>
      </c>
      <c r="W22" s="541">
        <f t="shared" si="3"/>
        <v>0</v>
      </c>
      <c r="X22" s="541">
        <f t="shared" si="3"/>
        <v>0</v>
      </c>
      <c r="Y22" s="541">
        <f t="shared" si="3"/>
        <v>0</v>
      </c>
      <c r="Z22" s="541">
        <f t="shared" si="3"/>
        <v>0</v>
      </c>
      <c r="AA22" s="541">
        <f t="shared" si="3"/>
        <v>0</v>
      </c>
      <c r="AB22" s="541">
        <f t="shared" si="3"/>
        <v>0</v>
      </c>
      <c r="AC22" s="541">
        <f t="shared" si="3"/>
        <v>0</v>
      </c>
      <c r="AD22" s="541">
        <f>SUM(AD17:AD21)</f>
        <v>0</v>
      </c>
      <c r="AE22" s="540">
        <f t="shared" si="3"/>
        <v>0</v>
      </c>
      <c r="AF22" s="540">
        <f t="shared" si="3"/>
        <v>0</v>
      </c>
      <c r="AG22" s="541">
        <f t="shared" si="3"/>
        <v>0</v>
      </c>
      <c r="AH22" s="541">
        <f t="shared" si="3"/>
        <v>0</v>
      </c>
      <c r="AI22" s="541">
        <f t="shared" si="3"/>
        <v>0</v>
      </c>
      <c r="AJ22" s="541">
        <f t="shared" si="3"/>
        <v>0</v>
      </c>
      <c r="AK22" s="541">
        <f t="shared" si="3"/>
        <v>0</v>
      </c>
      <c r="AL22" s="541">
        <f t="shared" si="3"/>
        <v>0</v>
      </c>
      <c r="AM22" s="541">
        <f t="shared" si="3"/>
        <v>0</v>
      </c>
      <c r="AN22" s="541">
        <f>SUM(AN17:AN21)</f>
        <v>0</v>
      </c>
      <c r="AO22" s="540">
        <f t="shared" si="3"/>
        <v>0</v>
      </c>
      <c r="AP22" s="540">
        <f t="shared" si="3"/>
        <v>0</v>
      </c>
      <c r="AQ22" s="541">
        <f t="shared" si="3"/>
        <v>0</v>
      </c>
      <c r="AR22" s="541">
        <f t="shared" si="3"/>
        <v>0</v>
      </c>
      <c r="AS22" s="541">
        <f t="shared" si="3"/>
        <v>0</v>
      </c>
      <c r="AT22" s="541">
        <f t="shared" si="3"/>
        <v>0</v>
      </c>
      <c r="AU22" s="541">
        <f t="shared" si="3"/>
        <v>0</v>
      </c>
      <c r="AV22" s="541">
        <f t="shared" si="3"/>
        <v>0</v>
      </c>
      <c r="AW22" s="541">
        <f t="shared" si="3"/>
        <v>0</v>
      </c>
    </row>
    <row r="23" spans="1:49" s="365" customFormat="1" ht="15" customHeight="1">
      <c r="A23" s="177"/>
      <c r="B23" s="366"/>
      <c r="C23" s="367"/>
      <c r="D23" s="455"/>
      <c r="E23" s="368"/>
      <c r="F23" s="368"/>
      <c r="G23" s="184"/>
      <c r="H23" s="184"/>
      <c r="I23" s="184"/>
      <c r="J23" s="184"/>
      <c r="K23" s="184"/>
      <c r="L23" s="220"/>
      <c r="M23" s="184"/>
      <c r="N23" s="184"/>
      <c r="O23" s="184"/>
      <c r="P23" s="184"/>
      <c r="Q23" s="184"/>
      <c r="R23" s="184"/>
      <c r="S23" s="184"/>
      <c r="T23" s="184"/>
      <c r="U23" s="184"/>
      <c r="V23" s="220"/>
      <c r="W23" s="184"/>
      <c r="X23" s="184"/>
      <c r="Y23" s="184"/>
      <c r="Z23" s="184"/>
      <c r="AA23" s="184"/>
      <c r="AB23" s="184"/>
      <c r="AC23" s="184"/>
      <c r="AD23" s="184"/>
      <c r="AE23" s="184"/>
      <c r="AF23" s="220"/>
      <c r="AG23" s="184"/>
      <c r="AH23" s="184"/>
      <c r="AI23" s="184"/>
      <c r="AJ23" s="184"/>
      <c r="AK23" s="184"/>
      <c r="AL23" s="184"/>
      <c r="AM23" s="184"/>
      <c r="AN23" s="184"/>
      <c r="AO23" s="184"/>
      <c r="AP23" s="220"/>
      <c r="AQ23" s="184"/>
      <c r="AR23" s="184"/>
      <c r="AS23" s="184"/>
      <c r="AT23" s="184"/>
      <c r="AU23" s="184"/>
      <c r="AV23" s="184"/>
      <c r="AW23" s="184"/>
    </row>
    <row r="24" spans="1:49" s="365" customFormat="1" ht="22.5" customHeight="1">
      <c r="A24" s="177"/>
      <c r="B24" s="518" t="s">
        <v>117</v>
      </c>
      <c r="C24" s="518" t="s">
        <v>117</v>
      </c>
      <c r="D24" s="518" t="s">
        <v>32</v>
      </c>
      <c r="E24" s="185"/>
      <c r="F24" s="185"/>
      <c r="G24" s="221"/>
      <c r="H24" s="186"/>
      <c r="I24" s="186"/>
      <c r="J24" s="186"/>
      <c r="K24" s="186"/>
      <c r="L24" s="223"/>
      <c r="M24" s="544"/>
      <c r="N24" s="544"/>
      <c r="O24" s="544"/>
      <c r="P24" s="544"/>
      <c r="Q24" s="544"/>
      <c r="R24" s="544"/>
      <c r="S24" s="544"/>
      <c r="T24" s="186"/>
      <c r="U24" s="186"/>
      <c r="V24" s="178"/>
      <c r="W24" s="544"/>
      <c r="X24" s="544"/>
      <c r="Y24" s="544"/>
      <c r="Z24" s="544"/>
      <c r="AA24" s="544"/>
      <c r="AB24" s="544"/>
      <c r="AC24" s="544"/>
      <c r="AD24" s="178"/>
      <c r="AE24" s="186"/>
      <c r="AF24" s="178"/>
      <c r="AG24" s="544"/>
      <c r="AH24" s="544"/>
      <c r="AI24" s="544"/>
      <c r="AJ24" s="544"/>
      <c r="AK24" s="544"/>
      <c r="AL24" s="544"/>
      <c r="AM24" s="544"/>
      <c r="AN24" s="178"/>
      <c r="AO24" s="186"/>
      <c r="AP24" s="178"/>
      <c r="AQ24" s="544"/>
      <c r="AR24" s="544"/>
      <c r="AS24" s="544"/>
      <c r="AT24" s="544"/>
      <c r="AU24" s="544"/>
      <c r="AV24" s="544"/>
      <c r="AW24" s="544"/>
    </row>
    <row r="25" spans="1:49" s="365" customFormat="1" ht="25.5" customHeight="1">
      <c r="A25" s="177"/>
      <c r="B25" s="519"/>
      <c r="C25" s="520"/>
      <c r="D25" s="521"/>
      <c r="E25" s="522">
        <f>IF(H25=0,0,H25/TotalHoursAllFirms)</f>
        <v>0</v>
      </c>
      <c r="F25" s="523">
        <f aca="true" t="shared" si="4" ref="F25:G29">K25+U25+AE25+AO25</f>
        <v>0</v>
      </c>
      <c r="G25" s="523">
        <f t="shared" si="4"/>
        <v>0</v>
      </c>
      <c r="H25" s="524">
        <f>J25+T25+AD25+AN25</f>
        <v>0</v>
      </c>
      <c r="I25" s="817"/>
      <c r="J25" s="524">
        <f>SUBTOTAL(9,M25:S25)</f>
        <v>0</v>
      </c>
      <c r="K25" s="545">
        <f>SUMPRODUCT(M25:S25,M$92:S$92)</f>
        <v>0</v>
      </c>
      <c r="L25" s="545">
        <f>SUMPRODUCT(M25:S25,M$94:S$94)</f>
        <v>0</v>
      </c>
      <c r="M25" s="452"/>
      <c r="N25" s="452"/>
      <c r="O25" s="452"/>
      <c r="P25" s="452"/>
      <c r="Q25" s="452"/>
      <c r="R25" s="452"/>
      <c r="S25" s="452"/>
      <c r="T25" s="524">
        <f>SUBTOTAL(9,W25:AC25)</f>
        <v>0</v>
      </c>
      <c r="U25" s="545">
        <f>SUMPRODUCT(W25:AC25,W$92:AC$92)</f>
        <v>0</v>
      </c>
      <c r="V25" s="545">
        <f>SUMPRODUCT(W25:AC25,W$94:AC$94)</f>
        <v>0</v>
      </c>
      <c r="W25" s="183"/>
      <c r="X25" s="183"/>
      <c r="Y25" s="183"/>
      <c r="Z25" s="183"/>
      <c r="AA25" s="183"/>
      <c r="AB25" s="183"/>
      <c r="AC25" s="183"/>
      <c r="AD25" s="524">
        <f>SUBTOTAL(9,AG25:AM25)</f>
        <v>0</v>
      </c>
      <c r="AE25" s="545">
        <f>SUMPRODUCT(AG25:AM25,AG$92:AM$92)</f>
        <v>0</v>
      </c>
      <c r="AF25" s="545">
        <f>SUMPRODUCT(AG25:AM25,AG$94:AM$94)</f>
        <v>0</v>
      </c>
      <c r="AG25" s="546"/>
      <c r="AH25" s="546"/>
      <c r="AI25" s="546"/>
      <c r="AJ25" s="546"/>
      <c r="AK25" s="546"/>
      <c r="AL25" s="546"/>
      <c r="AM25" s="546"/>
      <c r="AN25" s="524">
        <f>SUBTOTAL(9,AQ25:AW25)</f>
        <v>0</v>
      </c>
      <c r="AO25" s="545">
        <f>SUMPRODUCT(AQ25:AW25,AQ$92:AW$92)</f>
        <v>0</v>
      </c>
      <c r="AP25" s="545">
        <f>SUMPRODUCT(AQ25:AW25,AQ$94:AW$94)</f>
        <v>0</v>
      </c>
      <c r="AQ25" s="182"/>
      <c r="AR25" s="182"/>
      <c r="AS25" s="182"/>
      <c r="AT25" s="182"/>
      <c r="AU25" s="182"/>
      <c r="AV25" s="182"/>
      <c r="AW25" s="182"/>
    </row>
    <row r="26" spans="1:49" s="365" customFormat="1" ht="25.5" customHeight="1">
      <c r="A26" s="177"/>
      <c r="B26" s="519"/>
      <c r="C26" s="520"/>
      <c r="D26" s="521"/>
      <c r="E26" s="522">
        <f>IF(H26=0,0,H26/TotalHoursAllFirms)</f>
        <v>0</v>
      </c>
      <c r="F26" s="523">
        <f t="shared" si="4"/>
        <v>0</v>
      </c>
      <c r="G26" s="523">
        <f t="shared" si="4"/>
        <v>0</v>
      </c>
      <c r="H26" s="524">
        <f>J26+T26+AD26+AN26</f>
        <v>0</v>
      </c>
      <c r="I26" s="817"/>
      <c r="J26" s="524">
        <f>SUBTOTAL(9,M26:S26)</f>
        <v>0</v>
      </c>
      <c r="K26" s="545">
        <f>SUMPRODUCT(M26:S26,M$92:S$92)</f>
        <v>0</v>
      </c>
      <c r="L26" s="545">
        <f>SUMPRODUCT(M26:S26,M$94:S$94)</f>
        <v>0</v>
      </c>
      <c r="M26" s="452"/>
      <c r="N26" s="452"/>
      <c r="O26" s="452"/>
      <c r="P26" s="452"/>
      <c r="Q26" s="452"/>
      <c r="R26" s="452"/>
      <c r="S26" s="452"/>
      <c r="T26" s="524">
        <f>SUBTOTAL(9,W26:AC26)</f>
        <v>0</v>
      </c>
      <c r="U26" s="545">
        <f>SUMPRODUCT(W26:AC26,W$92:AC$92)</f>
        <v>0</v>
      </c>
      <c r="V26" s="545">
        <f>SUMPRODUCT(W26:AC26,W$94:AC$94)</f>
        <v>0</v>
      </c>
      <c r="W26" s="183"/>
      <c r="X26" s="183"/>
      <c r="Y26" s="183"/>
      <c r="Z26" s="183"/>
      <c r="AA26" s="183"/>
      <c r="AB26" s="183"/>
      <c r="AC26" s="183"/>
      <c r="AD26" s="524">
        <f>SUBTOTAL(9,AG26:AM26)</f>
        <v>0</v>
      </c>
      <c r="AE26" s="545">
        <f>SUMPRODUCT(AG26:AM26,AG$92:AM$92)</f>
        <v>0</v>
      </c>
      <c r="AF26" s="545">
        <f>SUMPRODUCT(AG26:AM26,AG$94:AM$94)</f>
        <v>0</v>
      </c>
      <c r="AG26" s="546"/>
      <c r="AH26" s="546"/>
      <c r="AI26" s="546"/>
      <c r="AJ26" s="546"/>
      <c r="AK26" s="546"/>
      <c r="AL26" s="546"/>
      <c r="AM26" s="546"/>
      <c r="AN26" s="524">
        <f>SUBTOTAL(9,AQ26:AW26)</f>
        <v>0</v>
      </c>
      <c r="AO26" s="545">
        <f>SUMPRODUCT(AQ26:AW26,AQ$92:AW$92)</f>
        <v>0</v>
      </c>
      <c r="AP26" s="545">
        <f>SUMPRODUCT(AQ26:AW26,AQ$94:AW$94)</f>
        <v>0</v>
      </c>
      <c r="AQ26" s="182"/>
      <c r="AR26" s="182"/>
      <c r="AS26" s="182"/>
      <c r="AT26" s="182"/>
      <c r="AU26" s="182"/>
      <c r="AV26" s="182"/>
      <c r="AW26" s="182"/>
    </row>
    <row r="27" spans="1:49" s="365" customFormat="1" ht="25.5" customHeight="1">
      <c r="A27" s="177"/>
      <c r="B27" s="519"/>
      <c r="C27" s="520"/>
      <c r="D27" s="521"/>
      <c r="E27" s="522">
        <f>IF(H27=0,0,H27/TotalHoursAllFirms)</f>
        <v>0</v>
      </c>
      <c r="F27" s="523">
        <f t="shared" si="4"/>
        <v>0</v>
      </c>
      <c r="G27" s="523">
        <f t="shared" si="4"/>
        <v>0</v>
      </c>
      <c r="H27" s="524">
        <f>J27+T27+AD27+AN27</f>
        <v>0</v>
      </c>
      <c r="I27" s="817"/>
      <c r="J27" s="524">
        <f>SUBTOTAL(9,M27:S27)</f>
        <v>0</v>
      </c>
      <c r="K27" s="545">
        <f>SUMPRODUCT(M27:S27,M$92:S$92)</f>
        <v>0</v>
      </c>
      <c r="L27" s="545">
        <f>SUMPRODUCT(M27:S27,M$94:S$94)</f>
        <v>0</v>
      </c>
      <c r="M27" s="452"/>
      <c r="N27" s="452"/>
      <c r="O27" s="452"/>
      <c r="P27" s="452"/>
      <c r="Q27" s="452"/>
      <c r="R27" s="452"/>
      <c r="S27" s="452"/>
      <c r="T27" s="524">
        <f>SUBTOTAL(9,W27:AC27)</f>
        <v>0</v>
      </c>
      <c r="U27" s="545">
        <f>SUMPRODUCT(W27:AC27,W$92:AC$92)</f>
        <v>0</v>
      </c>
      <c r="V27" s="545">
        <f>SUMPRODUCT(W27:AC27,W$94:AC$94)</f>
        <v>0</v>
      </c>
      <c r="W27" s="183"/>
      <c r="X27" s="183"/>
      <c r="Y27" s="183"/>
      <c r="Z27" s="183"/>
      <c r="AA27" s="183"/>
      <c r="AB27" s="183"/>
      <c r="AC27" s="183"/>
      <c r="AD27" s="524">
        <f>SUBTOTAL(9,AG27:AM27)</f>
        <v>0</v>
      </c>
      <c r="AE27" s="545">
        <f>SUMPRODUCT(AG27:AM27,AG$92:AM$92)</f>
        <v>0</v>
      </c>
      <c r="AF27" s="545">
        <f>SUMPRODUCT(AG27:AM27,AG$94:AM$94)</f>
        <v>0</v>
      </c>
      <c r="AG27" s="546"/>
      <c r="AH27" s="546"/>
      <c r="AI27" s="546"/>
      <c r="AJ27" s="546"/>
      <c r="AK27" s="546"/>
      <c r="AL27" s="546"/>
      <c r="AM27" s="546"/>
      <c r="AN27" s="524">
        <f>SUBTOTAL(9,AQ27:AW27)</f>
        <v>0</v>
      </c>
      <c r="AO27" s="545">
        <f>SUMPRODUCT(AQ27:AW27,AQ$92:AW$92)</f>
        <v>0</v>
      </c>
      <c r="AP27" s="545">
        <f>SUMPRODUCT(AQ27:AW27,AQ$94:AW$94)</f>
        <v>0</v>
      </c>
      <c r="AQ27" s="182"/>
      <c r="AR27" s="182"/>
      <c r="AS27" s="182"/>
      <c r="AT27" s="182"/>
      <c r="AU27" s="182"/>
      <c r="AV27" s="182"/>
      <c r="AW27" s="182"/>
    </row>
    <row r="28" spans="1:49" s="365" customFormat="1" ht="25.5" customHeight="1">
      <c r="A28" s="177"/>
      <c r="B28" s="519"/>
      <c r="C28" s="520"/>
      <c r="D28" s="521"/>
      <c r="E28" s="522">
        <f>IF(H28=0,0,H28/TotalHoursAllFirms)</f>
        <v>0</v>
      </c>
      <c r="F28" s="523">
        <f t="shared" si="4"/>
        <v>0</v>
      </c>
      <c r="G28" s="523">
        <f t="shared" si="4"/>
        <v>0</v>
      </c>
      <c r="H28" s="524">
        <f>J28+T28+AD28+AN28</f>
        <v>0</v>
      </c>
      <c r="I28" s="817"/>
      <c r="J28" s="524">
        <f>SUBTOTAL(9,M28:S28)</f>
        <v>0</v>
      </c>
      <c r="K28" s="545">
        <f>SUMPRODUCT(M28:S28,M$92:S$92)</f>
        <v>0</v>
      </c>
      <c r="L28" s="545">
        <f>SUMPRODUCT(M28:S28,M$94:S$94)</f>
        <v>0</v>
      </c>
      <c r="M28" s="452"/>
      <c r="N28" s="452"/>
      <c r="O28" s="452"/>
      <c r="P28" s="452"/>
      <c r="Q28" s="452"/>
      <c r="R28" s="452"/>
      <c r="S28" s="452"/>
      <c r="T28" s="524">
        <f>SUBTOTAL(9,W28:AC28)</f>
        <v>0</v>
      </c>
      <c r="U28" s="545">
        <f>SUMPRODUCT(W28:AC28,W$92:AC$92)</f>
        <v>0</v>
      </c>
      <c r="V28" s="545">
        <f>SUMPRODUCT(W28:AC28,W$94:AC$94)</f>
        <v>0</v>
      </c>
      <c r="W28" s="183"/>
      <c r="X28" s="183"/>
      <c r="Y28" s="183"/>
      <c r="Z28" s="183"/>
      <c r="AA28" s="183"/>
      <c r="AB28" s="183"/>
      <c r="AC28" s="183"/>
      <c r="AD28" s="524">
        <f>SUBTOTAL(9,AG28:AM28)</f>
        <v>0</v>
      </c>
      <c r="AE28" s="545">
        <f>SUMPRODUCT(AG28:AM28,AG$92:AM$92)</f>
        <v>0</v>
      </c>
      <c r="AF28" s="545">
        <f>SUMPRODUCT(AG28:AM28,AG$94:AM$94)</f>
        <v>0</v>
      </c>
      <c r="AG28" s="546"/>
      <c r="AH28" s="546"/>
      <c r="AI28" s="546"/>
      <c r="AJ28" s="546"/>
      <c r="AK28" s="546"/>
      <c r="AL28" s="546"/>
      <c r="AM28" s="546"/>
      <c r="AN28" s="524">
        <f>SUBTOTAL(9,AQ28:AW28)</f>
        <v>0</v>
      </c>
      <c r="AO28" s="545">
        <f>SUMPRODUCT(AQ28:AW28,AQ$92:AW$92)</f>
        <v>0</v>
      </c>
      <c r="AP28" s="545">
        <f>SUMPRODUCT(AQ28:AW28,AQ$94:AW$94)</f>
        <v>0</v>
      </c>
      <c r="AQ28" s="182"/>
      <c r="AR28" s="182"/>
      <c r="AS28" s="182"/>
      <c r="AT28" s="182"/>
      <c r="AU28" s="182"/>
      <c r="AV28" s="182"/>
      <c r="AW28" s="182"/>
    </row>
    <row r="29" spans="1:49" s="365" customFormat="1" ht="25.5" customHeight="1" thickBot="1">
      <c r="A29" s="177"/>
      <c r="B29" s="530"/>
      <c r="C29" s="531"/>
      <c r="D29" s="532"/>
      <c r="E29" s="533">
        <f>IF(H29=0,0,H29/TotalHoursAllFirms)</f>
        <v>0</v>
      </c>
      <c r="F29" s="534">
        <f t="shared" si="4"/>
        <v>0</v>
      </c>
      <c r="G29" s="534">
        <f t="shared" si="4"/>
        <v>0</v>
      </c>
      <c r="H29" s="535">
        <f>J29+T29+AD29+AN29</f>
        <v>0</v>
      </c>
      <c r="I29" s="817"/>
      <c r="J29" s="535">
        <f>SUBTOTAL(9,M29:S29)</f>
        <v>0</v>
      </c>
      <c r="K29" s="581">
        <f>SUMPRODUCT(M29:S29,M$92:S$92)</f>
        <v>0</v>
      </c>
      <c r="L29" s="581">
        <f>SUMPRODUCT(M29:S29,M$94:S$94)</f>
        <v>0</v>
      </c>
      <c r="M29" s="452"/>
      <c r="N29" s="452"/>
      <c r="O29" s="452"/>
      <c r="P29" s="452"/>
      <c r="Q29" s="452"/>
      <c r="R29" s="452"/>
      <c r="S29" s="452"/>
      <c r="T29" s="535">
        <f>SUBTOTAL(9,W29:AC29)</f>
        <v>0</v>
      </c>
      <c r="U29" s="581">
        <f>SUMPRODUCT(W29:AC29,W$92:AC$92)</f>
        <v>0</v>
      </c>
      <c r="V29" s="581">
        <f>SUMPRODUCT(W29:AC29,W$94:AC$94)</f>
        <v>0</v>
      </c>
      <c r="W29" s="583"/>
      <c r="X29" s="583"/>
      <c r="Y29" s="583"/>
      <c r="Z29" s="583"/>
      <c r="AA29" s="583"/>
      <c r="AB29" s="583"/>
      <c r="AC29" s="583"/>
      <c r="AD29" s="535">
        <f>SUBTOTAL(9,AG29:AM29)</f>
        <v>0</v>
      </c>
      <c r="AE29" s="581">
        <f>SUMPRODUCT(AG29:AM29,AG$92:AM$92)</f>
        <v>0</v>
      </c>
      <c r="AF29" s="581">
        <f>SUMPRODUCT(AG29:AM29,AG$94:AM$94)</f>
        <v>0</v>
      </c>
      <c r="AG29" s="584"/>
      <c r="AH29" s="584"/>
      <c r="AI29" s="584"/>
      <c r="AJ29" s="584"/>
      <c r="AK29" s="584"/>
      <c r="AL29" s="584"/>
      <c r="AM29" s="584"/>
      <c r="AN29" s="535">
        <f>SUBTOTAL(9,AQ29:AW29)</f>
        <v>0</v>
      </c>
      <c r="AO29" s="581">
        <f>SUMPRODUCT(AQ29:AW29,AQ$92:AW$92)</f>
        <v>0</v>
      </c>
      <c r="AP29" s="581">
        <f>SUMPRODUCT(AQ29:AW29,AQ$94:AW$94)</f>
        <v>0</v>
      </c>
      <c r="AQ29" s="585"/>
      <c r="AR29" s="585"/>
      <c r="AS29" s="585"/>
      <c r="AT29" s="585"/>
      <c r="AU29" s="585"/>
      <c r="AV29" s="585"/>
      <c r="AW29" s="585"/>
    </row>
    <row r="30" spans="1:49" s="365" customFormat="1" ht="25.5" customHeight="1" thickTop="1">
      <c r="A30" s="177"/>
      <c r="B30" s="536"/>
      <c r="C30" s="537"/>
      <c r="D30" s="538" t="s">
        <v>8</v>
      </c>
      <c r="E30" s="539">
        <f>SUBTOTAL(9,E25:E29)</f>
        <v>0</v>
      </c>
      <c r="F30" s="540">
        <f>SUBTOTAL(9,F25:F29)</f>
        <v>0</v>
      </c>
      <c r="G30" s="540">
        <f>SUBTOTAL(9,G25:G29)</f>
        <v>0</v>
      </c>
      <c r="H30" s="541">
        <f>SUBTOTAL(9,H25:H29)</f>
        <v>0</v>
      </c>
      <c r="I30" s="186"/>
      <c r="J30" s="541">
        <f>SUM(,J25:J29)</f>
        <v>0</v>
      </c>
      <c r="K30" s="540">
        <f aca="true" t="shared" si="5" ref="K30:AW30">SUBTOTAL(9,K25:K29)</f>
        <v>0</v>
      </c>
      <c r="L30" s="540">
        <f t="shared" si="5"/>
        <v>0</v>
      </c>
      <c r="M30" s="541">
        <f t="shared" si="5"/>
        <v>0</v>
      </c>
      <c r="N30" s="541">
        <f t="shared" si="5"/>
        <v>0</v>
      </c>
      <c r="O30" s="541">
        <f t="shared" si="5"/>
        <v>0</v>
      </c>
      <c r="P30" s="541">
        <f t="shared" si="5"/>
        <v>0</v>
      </c>
      <c r="Q30" s="541">
        <f t="shared" si="5"/>
        <v>0</v>
      </c>
      <c r="R30" s="541">
        <f t="shared" si="5"/>
        <v>0</v>
      </c>
      <c r="S30" s="541">
        <f t="shared" si="5"/>
        <v>0</v>
      </c>
      <c r="T30" s="541">
        <f>SUM(,T25:T29)</f>
        <v>0</v>
      </c>
      <c r="U30" s="540">
        <f t="shared" si="5"/>
        <v>0</v>
      </c>
      <c r="V30" s="540">
        <f t="shared" si="5"/>
        <v>0</v>
      </c>
      <c r="W30" s="541">
        <f t="shared" si="5"/>
        <v>0</v>
      </c>
      <c r="X30" s="541">
        <f t="shared" si="5"/>
        <v>0</v>
      </c>
      <c r="Y30" s="541">
        <f t="shared" si="5"/>
        <v>0</v>
      </c>
      <c r="Z30" s="541">
        <f t="shared" si="5"/>
        <v>0</v>
      </c>
      <c r="AA30" s="541">
        <f t="shared" si="5"/>
        <v>0</v>
      </c>
      <c r="AB30" s="541">
        <f t="shared" si="5"/>
        <v>0</v>
      </c>
      <c r="AC30" s="541">
        <f t="shared" si="5"/>
        <v>0</v>
      </c>
      <c r="AD30" s="541">
        <f>SUM(AD25:AD29)</f>
        <v>0</v>
      </c>
      <c r="AE30" s="540">
        <f t="shared" si="5"/>
        <v>0</v>
      </c>
      <c r="AF30" s="540">
        <f t="shared" si="5"/>
        <v>0</v>
      </c>
      <c r="AG30" s="541">
        <f t="shared" si="5"/>
        <v>0</v>
      </c>
      <c r="AH30" s="541">
        <f t="shared" si="5"/>
        <v>0</v>
      </c>
      <c r="AI30" s="541">
        <f t="shared" si="5"/>
        <v>0</v>
      </c>
      <c r="AJ30" s="541">
        <f t="shared" si="5"/>
        <v>0</v>
      </c>
      <c r="AK30" s="541">
        <f t="shared" si="5"/>
        <v>0</v>
      </c>
      <c r="AL30" s="541">
        <f t="shared" si="5"/>
        <v>0</v>
      </c>
      <c r="AM30" s="541">
        <f t="shared" si="5"/>
        <v>0</v>
      </c>
      <c r="AN30" s="541">
        <f>SUM(AN25:AN29)</f>
        <v>0</v>
      </c>
      <c r="AO30" s="540">
        <f t="shared" si="5"/>
        <v>0</v>
      </c>
      <c r="AP30" s="540">
        <f t="shared" si="5"/>
        <v>0</v>
      </c>
      <c r="AQ30" s="541">
        <f t="shared" si="5"/>
        <v>0</v>
      </c>
      <c r="AR30" s="541">
        <f t="shared" si="5"/>
        <v>0</v>
      </c>
      <c r="AS30" s="541">
        <f t="shared" si="5"/>
        <v>0</v>
      </c>
      <c r="AT30" s="541">
        <f t="shared" si="5"/>
        <v>0</v>
      </c>
      <c r="AU30" s="541">
        <f t="shared" si="5"/>
        <v>0</v>
      </c>
      <c r="AV30" s="541">
        <f t="shared" si="5"/>
        <v>0</v>
      </c>
      <c r="AW30" s="541">
        <f t="shared" si="5"/>
        <v>0</v>
      </c>
    </row>
    <row r="31" spans="1:49" s="365" customFormat="1" ht="15" customHeight="1">
      <c r="A31" s="177"/>
      <c r="B31" s="366"/>
      <c r="C31" s="367"/>
      <c r="D31" s="455"/>
      <c r="E31" s="368"/>
      <c r="F31" s="368"/>
      <c r="G31" s="184"/>
      <c r="H31" s="184"/>
      <c r="I31" s="184"/>
      <c r="J31" s="184"/>
      <c r="K31" s="184"/>
      <c r="L31" s="220"/>
      <c r="M31" s="184"/>
      <c r="N31" s="184"/>
      <c r="O31" s="184"/>
      <c r="P31" s="184"/>
      <c r="Q31" s="184"/>
      <c r="R31" s="184"/>
      <c r="S31" s="184"/>
      <c r="T31" s="184"/>
      <c r="U31" s="184"/>
      <c r="V31" s="220"/>
      <c r="W31" s="184"/>
      <c r="X31" s="184"/>
      <c r="Y31" s="184"/>
      <c r="Z31" s="184"/>
      <c r="AA31" s="184"/>
      <c r="AB31" s="184"/>
      <c r="AC31" s="184"/>
      <c r="AD31" s="184"/>
      <c r="AE31" s="184"/>
      <c r="AF31" s="220"/>
      <c r="AG31" s="184"/>
      <c r="AH31" s="184"/>
      <c r="AI31" s="184"/>
      <c r="AJ31" s="184"/>
      <c r="AK31" s="184"/>
      <c r="AL31" s="184"/>
      <c r="AM31" s="184"/>
      <c r="AN31" s="184"/>
      <c r="AO31" s="184"/>
      <c r="AP31" s="220"/>
      <c r="AQ31" s="184"/>
      <c r="AR31" s="184"/>
      <c r="AS31" s="184"/>
      <c r="AT31" s="184"/>
      <c r="AU31" s="184"/>
      <c r="AV31" s="184"/>
      <c r="AW31" s="184"/>
    </row>
    <row r="32" spans="1:49" s="365" customFormat="1" ht="28.5" customHeight="1">
      <c r="A32" s="177"/>
      <c r="B32" s="518" t="s">
        <v>117</v>
      </c>
      <c r="C32" s="518" t="s">
        <v>117</v>
      </c>
      <c r="D32" s="518" t="s">
        <v>32</v>
      </c>
      <c r="E32" s="179"/>
      <c r="F32" s="179"/>
      <c r="G32" s="187"/>
      <c r="H32" s="187"/>
      <c r="I32" s="187"/>
      <c r="J32" s="371"/>
      <c r="K32" s="371"/>
      <c r="L32" s="371"/>
      <c r="M32" s="371"/>
      <c r="N32" s="371"/>
      <c r="O32" s="371"/>
      <c r="P32" s="371"/>
      <c r="Q32" s="371"/>
      <c r="R32" s="371"/>
      <c r="S32" s="371"/>
      <c r="T32" s="371"/>
      <c r="U32" s="371"/>
      <c r="V32" s="223"/>
      <c r="W32" s="186"/>
      <c r="X32" s="186"/>
      <c r="Y32" s="186"/>
      <c r="Z32" s="186"/>
      <c r="AA32" s="186"/>
      <c r="AB32" s="186"/>
      <c r="AC32" s="186"/>
      <c r="AD32" s="186"/>
      <c r="AE32" s="371"/>
      <c r="AF32" s="223"/>
      <c r="AG32" s="186"/>
      <c r="AH32" s="186"/>
      <c r="AI32" s="186"/>
      <c r="AJ32" s="186"/>
      <c r="AK32" s="186"/>
      <c r="AL32" s="186"/>
      <c r="AM32" s="186"/>
      <c r="AN32" s="186"/>
      <c r="AO32" s="371"/>
      <c r="AP32" s="223"/>
      <c r="AQ32" s="186"/>
      <c r="AR32" s="186"/>
      <c r="AS32" s="186"/>
      <c r="AT32" s="186"/>
      <c r="AU32" s="186"/>
      <c r="AV32" s="186"/>
      <c r="AW32" s="186"/>
    </row>
    <row r="33" spans="1:49" s="365" customFormat="1" ht="25.5" customHeight="1">
      <c r="A33" s="177"/>
      <c r="B33" s="519"/>
      <c r="C33" s="520"/>
      <c r="D33" s="521"/>
      <c r="E33" s="522">
        <f>IF(H33=0,0,H33/TotalHoursAllFirms)</f>
        <v>0</v>
      </c>
      <c r="F33" s="523">
        <f aca="true" t="shared" si="6" ref="F33:G37">K33+U33+AE33+AO33</f>
        <v>0</v>
      </c>
      <c r="G33" s="523">
        <f t="shared" si="6"/>
        <v>0</v>
      </c>
      <c r="H33" s="524">
        <f>J33+T33+AD33+AN33</f>
        <v>0</v>
      </c>
      <c r="I33" s="817"/>
      <c r="J33" s="524">
        <f>SUBTOTAL(9,M33:S33)</f>
        <v>0</v>
      </c>
      <c r="K33" s="545">
        <f>SUMPRODUCT(M33:S33,M$92:S$92)</f>
        <v>0</v>
      </c>
      <c r="L33" s="545">
        <f>SUMPRODUCT(M33:S33,M$94:S$94)</f>
        <v>0</v>
      </c>
      <c r="M33" s="452"/>
      <c r="N33" s="452"/>
      <c r="O33" s="452"/>
      <c r="P33" s="452"/>
      <c r="Q33" s="452"/>
      <c r="R33" s="452"/>
      <c r="S33" s="452"/>
      <c r="T33" s="524">
        <f>SUBTOTAL(9,W33:AC33)</f>
        <v>0</v>
      </c>
      <c r="U33" s="545">
        <f>SUMPRODUCT(W33:AC33,W$92:AC$92)</f>
        <v>0</v>
      </c>
      <c r="V33" s="545">
        <f>SUMPRODUCT(W33:AC33,W$94:AC$94)</f>
        <v>0</v>
      </c>
      <c r="W33" s="183"/>
      <c r="X33" s="183"/>
      <c r="Y33" s="183"/>
      <c r="Z33" s="183"/>
      <c r="AA33" s="183"/>
      <c r="AB33" s="183"/>
      <c r="AC33" s="183"/>
      <c r="AD33" s="524">
        <f>SUBTOTAL(9,AG33:AM33)</f>
        <v>0</v>
      </c>
      <c r="AE33" s="545">
        <f>SUMPRODUCT(AG33:AM33,AG$92:AM$92)</f>
        <v>0</v>
      </c>
      <c r="AF33" s="545">
        <f>SUMPRODUCT(AG33:AM33,AG$94:AM$94)</f>
        <v>0</v>
      </c>
      <c r="AG33" s="546"/>
      <c r="AH33" s="546"/>
      <c r="AI33" s="546"/>
      <c r="AJ33" s="546"/>
      <c r="AK33" s="546"/>
      <c r="AL33" s="546"/>
      <c r="AM33" s="546"/>
      <c r="AN33" s="524">
        <f>SUBTOTAL(9,AQ33:AW33)</f>
        <v>0</v>
      </c>
      <c r="AO33" s="545">
        <f>SUMPRODUCT(AQ33:AW33,AQ$92:AW$92)</f>
        <v>0</v>
      </c>
      <c r="AP33" s="545">
        <f>SUMPRODUCT(AQ33:AW33,AQ$94:AW$94)</f>
        <v>0</v>
      </c>
      <c r="AQ33" s="182"/>
      <c r="AR33" s="182"/>
      <c r="AS33" s="182"/>
      <c r="AT33" s="182"/>
      <c r="AU33" s="182"/>
      <c r="AV33" s="182"/>
      <c r="AW33" s="182"/>
    </row>
    <row r="34" spans="1:49" s="365" customFormat="1" ht="25.5" customHeight="1">
      <c r="A34" s="177"/>
      <c r="B34" s="519"/>
      <c r="C34" s="520"/>
      <c r="D34" s="521"/>
      <c r="E34" s="522">
        <f>IF(H34=0,0,H34/TotalHoursAllFirms)</f>
        <v>0</v>
      </c>
      <c r="F34" s="523">
        <f t="shared" si="6"/>
        <v>0</v>
      </c>
      <c r="G34" s="523">
        <f t="shared" si="6"/>
        <v>0</v>
      </c>
      <c r="H34" s="524">
        <f>J34+T34+AD34+AN34</f>
        <v>0</v>
      </c>
      <c r="I34" s="817"/>
      <c r="J34" s="524">
        <f>SUBTOTAL(9,M34:S34)</f>
        <v>0</v>
      </c>
      <c r="K34" s="545">
        <f>SUMPRODUCT(M34:S34,M$92:S$92)</f>
        <v>0</v>
      </c>
      <c r="L34" s="545">
        <f>SUMPRODUCT(M34:S34,M$94:S$94)</f>
        <v>0</v>
      </c>
      <c r="M34" s="452"/>
      <c r="N34" s="452"/>
      <c r="O34" s="452"/>
      <c r="P34" s="452"/>
      <c r="Q34" s="452"/>
      <c r="R34" s="452"/>
      <c r="S34" s="452"/>
      <c r="T34" s="524">
        <f>SUBTOTAL(9,W34:AC34)</f>
        <v>0</v>
      </c>
      <c r="U34" s="545">
        <f>SUMPRODUCT(W34:AC34,W$92:AC$92)</f>
        <v>0</v>
      </c>
      <c r="V34" s="545">
        <f>SUMPRODUCT(W34:AC34,W$94:AC$94)</f>
        <v>0</v>
      </c>
      <c r="W34" s="183"/>
      <c r="X34" s="183"/>
      <c r="Y34" s="183"/>
      <c r="Z34" s="183"/>
      <c r="AA34" s="183"/>
      <c r="AB34" s="183"/>
      <c r="AC34" s="183"/>
      <c r="AD34" s="524">
        <f>SUBTOTAL(9,AG34:AM34)</f>
        <v>0</v>
      </c>
      <c r="AE34" s="545">
        <f>SUMPRODUCT(AG34:AM34,AG$92:AM$92)</f>
        <v>0</v>
      </c>
      <c r="AF34" s="545">
        <f>SUMPRODUCT(AG34:AM34,AG$94:AM$94)</f>
        <v>0</v>
      </c>
      <c r="AG34" s="546"/>
      <c r="AH34" s="546"/>
      <c r="AI34" s="546"/>
      <c r="AJ34" s="546"/>
      <c r="AK34" s="546"/>
      <c r="AL34" s="546"/>
      <c r="AM34" s="546"/>
      <c r="AN34" s="524">
        <f>SUBTOTAL(9,AQ34:AW34)</f>
        <v>0</v>
      </c>
      <c r="AO34" s="545">
        <f>SUMPRODUCT(AQ34:AW34,AQ$92:AW$92)</f>
        <v>0</v>
      </c>
      <c r="AP34" s="545">
        <f>SUMPRODUCT(AQ34:AW34,AQ$94:AW$94)</f>
        <v>0</v>
      </c>
      <c r="AQ34" s="182"/>
      <c r="AR34" s="182"/>
      <c r="AS34" s="182"/>
      <c r="AT34" s="182"/>
      <c r="AU34" s="182"/>
      <c r="AV34" s="182"/>
      <c r="AW34" s="182"/>
    </row>
    <row r="35" spans="1:49" s="365" customFormat="1" ht="25.5" customHeight="1">
      <c r="A35" s="177"/>
      <c r="B35" s="519"/>
      <c r="C35" s="520"/>
      <c r="D35" s="521"/>
      <c r="E35" s="522">
        <f>IF(H35=0,0,H35/TotalHoursAllFirms)</f>
        <v>0</v>
      </c>
      <c r="F35" s="523">
        <f t="shared" si="6"/>
        <v>0</v>
      </c>
      <c r="G35" s="523">
        <f t="shared" si="6"/>
        <v>0</v>
      </c>
      <c r="H35" s="524">
        <f>J35+T35+AD35+AN35</f>
        <v>0</v>
      </c>
      <c r="I35" s="817"/>
      <c r="J35" s="524">
        <f>SUBTOTAL(9,M35:S35)</f>
        <v>0</v>
      </c>
      <c r="K35" s="545">
        <f>SUMPRODUCT(M35:S35,M$92:S$92)</f>
        <v>0</v>
      </c>
      <c r="L35" s="545">
        <f>SUMPRODUCT(M35:S35,M$94:S$94)</f>
        <v>0</v>
      </c>
      <c r="M35" s="452"/>
      <c r="N35" s="452"/>
      <c r="O35" s="452"/>
      <c r="P35" s="452"/>
      <c r="Q35" s="452"/>
      <c r="R35" s="452"/>
      <c r="S35" s="452"/>
      <c r="T35" s="524">
        <f>SUBTOTAL(9,W35:AC35)</f>
        <v>0</v>
      </c>
      <c r="U35" s="545">
        <f>SUMPRODUCT(W35:AC35,W$92:AC$92)</f>
        <v>0</v>
      </c>
      <c r="V35" s="545">
        <f>SUMPRODUCT(W35:AC35,W$94:AC$94)</f>
        <v>0</v>
      </c>
      <c r="W35" s="183"/>
      <c r="X35" s="183"/>
      <c r="Y35" s="183"/>
      <c r="Z35" s="183"/>
      <c r="AA35" s="183"/>
      <c r="AB35" s="183"/>
      <c r="AC35" s="183"/>
      <c r="AD35" s="524">
        <f>SUBTOTAL(9,AG35:AM35)</f>
        <v>0</v>
      </c>
      <c r="AE35" s="545">
        <f>SUMPRODUCT(AG35:AM35,AG$92:AM$92)</f>
        <v>0</v>
      </c>
      <c r="AF35" s="545">
        <f>SUMPRODUCT(AG35:AM35,AG$94:AM$94)</f>
        <v>0</v>
      </c>
      <c r="AG35" s="546"/>
      <c r="AH35" s="546"/>
      <c r="AI35" s="546"/>
      <c r="AJ35" s="546"/>
      <c r="AK35" s="546"/>
      <c r="AL35" s="546"/>
      <c r="AM35" s="546"/>
      <c r="AN35" s="524">
        <f>SUBTOTAL(9,AQ35:AW35)</f>
        <v>0</v>
      </c>
      <c r="AO35" s="545">
        <f>SUMPRODUCT(AQ35:AW35,AQ$92:AW$92)</f>
        <v>0</v>
      </c>
      <c r="AP35" s="545">
        <f>SUMPRODUCT(AQ35:AW35,AQ$94:AW$94)</f>
        <v>0</v>
      </c>
      <c r="AQ35" s="182"/>
      <c r="AR35" s="182"/>
      <c r="AS35" s="182"/>
      <c r="AT35" s="182"/>
      <c r="AU35" s="182"/>
      <c r="AV35" s="182"/>
      <c r="AW35" s="182"/>
    </row>
    <row r="36" spans="1:49" s="365" customFormat="1" ht="25.5" customHeight="1">
      <c r="A36" s="177"/>
      <c r="B36" s="519"/>
      <c r="C36" s="520"/>
      <c r="D36" s="521"/>
      <c r="E36" s="522">
        <f>IF(H36=0,0,H36/TotalHoursAllFirms)</f>
        <v>0</v>
      </c>
      <c r="F36" s="523">
        <f t="shared" si="6"/>
        <v>0</v>
      </c>
      <c r="G36" s="523">
        <f t="shared" si="6"/>
        <v>0</v>
      </c>
      <c r="H36" s="524">
        <f>J36+T36+AD36+AN36</f>
        <v>0</v>
      </c>
      <c r="I36" s="817"/>
      <c r="J36" s="524">
        <f>SUBTOTAL(9,M36:S36)</f>
        <v>0</v>
      </c>
      <c r="K36" s="545">
        <f>SUMPRODUCT(M36:S36,M$92:S$92)</f>
        <v>0</v>
      </c>
      <c r="L36" s="545">
        <f>SUMPRODUCT(M36:S36,M$94:S$94)</f>
        <v>0</v>
      </c>
      <c r="M36" s="452"/>
      <c r="N36" s="452"/>
      <c r="O36" s="452"/>
      <c r="P36" s="452"/>
      <c r="Q36" s="452"/>
      <c r="R36" s="452"/>
      <c r="S36" s="452"/>
      <c r="T36" s="524">
        <f>SUBTOTAL(9,W36:AC36)</f>
        <v>0</v>
      </c>
      <c r="U36" s="545">
        <f>SUMPRODUCT(W36:AC36,W$92:AC$92)</f>
        <v>0</v>
      </c>
      <c r="V36" s="545">
        <f>SUMPRODUCT(W36:AC36,W$94:AC$94)</f>
        <v>0</v>
      </c>
      <c r="W36" s="183"/>
      <c r="X36" s="183"/>
      <c r="Y36" s="183"/>
      <c r="Z36" s="183"/>
      <c r="AA36" s="183"/>
      <c r="AB36" s="183"/>
      <c r="AC36" s="183"/>
      <c r="AD36" s="524">
        <f>SUBTOTAL(9,AG36:AM36)</f>
        <v>0</v>
      </c>
      <c r="AE36" s="545">
        <f>SUMPRODUCT(AG36:AM36,AG$92:AM$92)</f>
        <v>0</v>
      </c>
      <c r="AF36" s="545">
        <f>SUMPRODUCT(AG36:AM36,AG$94:AM$94)</f>
        <v>0</v>
      </c>
      <c r="AG36" s="546"/>
      <c r="AH36" s="546"/>
      <c r="AI36" s="546"/>
      <c r="AJ36" s="546"/>
      <c r="AK36" s="546"/>
      <c r="AL36" s="546"/>
      <c r="AM36" s="546"/>
      <c r="AN36" s="524">
        <f>SUBTOTAL(9,AQ36:AW36)</f>
        <v>0</v>
      </c>
      <c r="AO36" s="545">
        <f>SUMPRODUCT(AQ36:AW36,AQ$92:AW$92)</f>
        <v>0</v>
      </c>
      <c r="AP36" s="545">
        <f>SUMPRODUCT(AQ36:AW36,AQ$94:AW$94)</f>
        <v>0</v>
      </c>
      <c r="AQ36" s="182"/>
      <c r="AR36" s="182"/>
      <c r="AS36" s="182"/>
      <c r="AT36" s="182"/>
      <c r="AU36" s="182"/>
      <c r="AV36" s="182"/>
      <c r="AW36" s="182"/>
    </row>
    <row r="37" spans="1:49" s="365" customFormat="1" ht="25.5" customHeight="1" thickBot="1">
      <c r="A37" s="177"/>
      <c r="B37" s="530"/>
      <c r="C37" s="531"/>
      <c r="D37" s="532"/>
      <c r="E37" s="533">
        <f>IF(H37=0,0,H37/TotalHoursAllFirms)</f>
        <v>0</v>
      </c>
      <c r="F37" s="534">
        <f t="shared" si="6"/>
        <v>0</v>
      </c>
      <c r="G37" s="534">
        <f t="shared" si="6"/>
        <v>0</v>
      </c>
      <c r="H37" s="535">
        <f>J37+T37+AD37+AN37</f>
        <v>0</v>
      </c>
      <c r="I37" s="817"/>
      <c r="J37" s="535">
        <f>SUBTOTAL(9,M37:S37)</f>
        <v>0</v>
      </c>
      <c r="K37" s="581">
        <f>SUMPRODUCT(M37:S37,M$92:S$92)</f>
        <v>0</v>
      </c>
      <c r="L37" s="581">
        <f>SUMPRODUCT(M37:S37,M$94:S$94)</f>
        <v>0</v>
      </c>
      <c r="M37" s="452"/>
      <c r="N37" s="452"/>
      <c r="O37" s="452"/>
      <c r="P37" s="452"/>
      <c r="Q37" s="452"/>
      <c r="R37" s="452"/>
      <c r="S37" s="452"/>
      <c r="T37" s="535">
        <f>SUBTOTAL(9,W37:AC37)</f>
        <v>0</v>
      </c>
      <c r="U37" s="581">
        <f>SUMPRODUCT(W37:AC37,W$92:AC$92)</f>
        <v>0</v>
      </c>
      <c r="V37" s="581">
        <f>SUMPRODUCT(W37:AC37,W$94:AC$94)</f>
        <v>0</v>
      </c>
      <c r="W37" s="583"/>
      <c r="X37" s="583"/>
      <c r="Y37" s="583"/>
      <c r="Z37" s="583"/>
      <c r="AA37" s="583"/>
      <c r="AB37" s="583"/>
      <c r="AC37" s="583"/>
      <c r="AD37" s="535">
        <f>SUBTOTAL(9,AG37:AM37)</f>
        <v>0</v>
      </c>
      <c r="AE37" s="581">
        <f>SUMPRODUCT(AG37:AM37,AG$92:AM$92)</f>
        <v>0</v>
      </c>
      <c r="AF37" s="581">
        <f>SUMPRODUCT(AG37:AM37,AG$94:AM$94)</f>
        <v>0</v>
      </c>
      <c r="AG37" s="584"/>
      <c r="AH37" s="584"/>
      <c r="AI37" s="584"/>
      <c r="AJ37" s="584"/>
      <c r="AK37" s="584"/>
      <c r="AL37" s="584"/>
      <c r="AM37" s="584"/>
      <c r="AN37" s="535">
        <f>SUBTOTAL(9,AQ37:AW37)</f>
        <v>0</v>
      </c>
      <c r="AO37" s="581">
        <f>SUMPRODUCT(AQ37:AW37,AQ$92:AW$92)</f>
        <v>0</v>
      </c>
      <c r="AP37" s="581">
        <f>SUMPRODUCT(AQ37:AW37,AQ$94:AW$94)</f>
        <v>0</v>
      </c>
      <c r="AQ37" s="585"/>
      <c r="AR37" s="585"/>
      <c r="AS37" s="585"/>
      <c r="AT37" s="585"/>
      <c r="AU37" s="585"/>
      <c r="AV37" s="585"/>
      <c r="AW37" s="585"/>
    </row>
    <row r="38" spans="1:49" s="365" customFormat="1" ht="25.5" customHeight="1" thickTop="1">
      <c r="A38" s="177"/>
      <c r="B38" s="536"/>
      <c r="C38" s="537"/>
      <c r="D38" s="538" t="s">
        <v>8</v>
      </c>
      <c r="E38" s="539">
        <f>SUBTOTAL(9,E33:E37)</f>
        <v>0</v>
      </c>
      <c r="F38" s="540">
        <f>SUBTOTAL(9,F33:F37)</f>
        <v>0</v>
      </c>
      <c r="G38" s="540">
        <f>SUBTOTAL(9,G33:G37)</f>
        <v>0</v>
      </c>
      <c r="H38" s="541">
        <f>SUBTOTAL(9,H33:H37)</f>
        <v>0</v>
      </c>
      <c r="I38" s="186"/>
      <c r="J38" s="541">
        <f>SUM(,J33:J37)</f>
        <v>0</v>
      </c>
      <c r="K38" s="540">
        <f aca="true" t="shared" si="7" ref="K38:AW38">SUBTOTAL(9,K33:K37)</f>
        <v>0</v>
      </c>
      <c r="L38" s="540">
        <f t="shared" si="7"/>
        <v>0</v>
      </c>
      <c r="M38" s="541">
        <f t="shared" si="7"/>
        <v>0</v>
      </c>
      <c r="N38" s="541">
        <f t="shared" si="7"/>
        <v>0</v>
      </c>
      <c r="O38" s="541">
        <f t="shared" si="7"/>
        <v>0</v>
      </c>
      <c r="P38" s="541">
        <f t="shared" si="7"/>
        <v>0</v>
      </c>
      <c r="Q38" s="541">
        <f t="shared" si="7"/>
        <v>0</v>
      </c>
      <c r="R38" s="541">
        <f t="shared" si="7"/>
        <v>0</v>
      </c>
      <c r="S38" s="541">
        <f t="shared" si="7"/>
        <v>0</v>
      </c>
      <c r="T38" s="541">
        <f>SUM(,T33:T37)</f>
        <v>0</v>
      </c>
      <c r="U38" s="540">
        <f t="shared" si="7"/>
        <v>0</v>
      </c>
      <c r="V38" s="540">
        <f t="shared" si="7"/>
        <v>0</v>
      </c>
      <c r="W38" s="541">
        <f t="shared" si="7"/>
        <v>0</v>
      </c>
      <c r="X38" s="541">
        <f t="shared" si="7"/>
        <v>0</v>
      </c>
      <c r="Y38" s="541">
        <f t="shared" si="7"/>
        <v>0</v>
      </c>
      <c r="Z38" s="541">
        <f t="shared" si="7"/>
        <v>0</v>
      </c>
      <c r="AA38" s="541">
        <f t="shared" si="7"/>
        <v>0</v>
      </c>
      <c r="AB38" s="541">
        <f t="shared" si="7"/>
        <v>0</v>
      </c>
      <c r="AC38" s="541">
        <f t="shared" si="7"/>
        <v>0</v>
      </c>
      <c r="AD38" s="541">
        <f>SUM(AD33:AD37)</f>
        <v>0</v>
      </c>
      <c r="AE38" s="540">
        <f t="shared" si="7"/>
        <v>0</v>
      </c>
      <c r="AF38" s="540">
        <f t="shared" si="7"/>
        <v>0</v>
      </c>
      <c r="AG38" s="541">
        <f t="shared" si="7"/>
        <v>0</v>
      </c>
      <c r="AH38" s="541">
        <f t="shared" si="7"/>
        <v>0</v>
      </c>
      <c r="AI38" s="541">
        <f t="shared" si="7"/>
        <v>0</v>
      </c>
      <c r="AJ38" s="541">
        <f t="shared" si="7"/>
        <v>0</v>
      </c>
      <c r="AK38" s="541">
        <f t="shared" si="7"/>
        <v>0</v>
      </c>
      <c r="AL38" s="541">
        <f t="shared" si="7"/>
        <v>0</v>
      </c>
      <c r="AM38" s="541">
        <f t="shared" si="7"/>
        <v>0</v>
      </c>
      <c r="AN38" s="541">
        <f>SUM(AN33:AN37)</f>
        <v>0</v>
      </c>
      <c r="AO38" s="540">
        <f t="shared" si="7"/>
        <v>0</v>
      </c>
      <c r="AP38" s="540">
        <f t="shared" si="7"/>
        <v>0</v>
      </c>
      <c r="AQ38" s="541">
        <f t="shared" si="7"/>
        <v>0</v>
      </c>
      <c r="AR38" s="541">
        <f t="shared" si="7"/>
        <v>0</v>
      </c>
      <c r="AS38" s="541">
        <f t="shared" si="7"/>
        <v>0</v>
      </c>
      <c r="AT38" s="541">
        <f t="shared" si="7"/>
        <v>0</v>
      </c>
      <c r="AU38" s="541">
        <f t="shared" si="7"/>
        <v>0</v>
      </c>
      <c r="AV38" s="541">
        <f t="shared" si="7"/>
        <v>0</v>
      </c>
      <c r="AW38" s="541">
        <f t="shared" si="7"/>
        <v>0</v>
      </c>
    </row>
    <row r="39" spans="1:49" s="365" customFormat="1" ht="15" customHeight="1">
      <c r="A39" s="177"/>
      <c r="B39" s="366"/>
      <c r="C39" s="367"/>
      <c r="D39" s="455"/>
      <c r="E39" s="368"/>
      <c r="F39" s="368"/>
      <c r="G39" s="184"/>
      <c r="H39" s="184"/>
      <c r="I39" s="184"/>
      <c r="J39" s="184"/>
      <c r="K39" s="184"/>
      <c r="L39" s="220"/>
      <c r="M39" s="184"/>
      <c r="N39" s="184"/>
      <c r="O39" s="184"/>
      <c r="P39" s="184"/>
      <c r="Q39" s="184"/>
      <c r="R39" s="184"/>
      <c r="S39" s="184"/>
      <c r="T39" s="184"/>
      <c r="U39" s="184"/>
      <c r="V39" s="220"/>
      <c r="W39" s="184"/>
      <c r="X39" s="184"/>
      <c r="Y39" s="184"/>
      <c r="Z39" s="184"/>
      <c r="AA39" s="184"/>
      <c r="AB39" s="184"/>
      <c r="AC39" s="184"/>
      <c r="AD39" s="184"/>
      <c r="AE39" s="184"/>
      <c r="AF39" s="220"/>
      <c r="AG39" s="184"/>
      <c r="AH39" s="184"/>
      <c r="AI39" s="184"/>
      <c r="AJ39" s="184"/>
      <c r="AK39" s="184"/>
      <c r="AL39" s="184"/>
      <c r="AM39" s="184"/>
      <c r="AN39" s="184"/>
      <c r="AO39" s="184"/>
      <c r="AP39" s="220"/>
      <c r="AQ39" s="184"/>
      <c r="AR39" s="184"/>
      <c r="AS39" s="184"/>
      <c r="AT39" s="184"/>
      <c r="AU39" s="184"/>
      <c r="AV39" s="184"/>
      <c r="AW39" s="184"/>
    </row>
    <row r="40" spans="1:49" s="365" customFormat="1" ht="24.75" customHeight="1">
      <c r="A40" s="177"/>
      <c r="B40" s="518" t="s">
        <v>117</v>
      </c>
      <c r="C40" s="518" t="s">
        <v>117</v>
      </c>
      <c r="D40" s="518" t="s">
        <v>32</v>
      </c>
      <c r="E40" s="179"/>
      <c r="F40" s="179"/>
      <c r="G40" s="187"/>
      <c r="H40" s="187"/>
      <c r="I40" s="187"/>
      <c r="J40" s="178"/>
      <c r="K40" s="178"/>
      <c r="L40" s="178"/>
      <c r="M40" s="544"/>
      <c r="N40" s="544"/>
      <c r="O40" s="544"/>
      <c r="P40" s="544"/>
      <c r="Q40" s="544"/>
      <c r="R40" s="544"/>
      <c r="S40" s="544"/>
      <c r="T40" s="178"/>
      <c r="U40" s="178"/>
      <c r="V40" s="178"/>
      <c r="W40" s="544"/>
      <c r="X40" s="544"/>
      <c r="Y40" s="544"/>
      <c r="Z40" s="544"/>
      <c r="AA40" s="544"/>
      <c r="AB40" s="544"/>
      <c r="AC40" s="544"/>
      <c r="AD40" s="178"/>
      <c r="AE40" s="178"/>
      <c r="AF40" s="178"/>
      <c r="AG40" s="544"/>
      <c r="AH40" s="544"/>
      <c r="AI40" s="544"/>
      <c r="AJ40" s="544"/>
      <c r="AK40" s="544"/>
      <c r="AL40" s="544"/>
      <c r="AM40" s="544"/>
      <c r="AN40" s="178"/>
      <c r="AO40" s="178"/>
      <c r="AP40" s="178"/>
      <c r="AQ40" s="544"/>
      <c r="AR40" s="544"/>
      <c r="AS40" s="544"/>
      <c r="AT40" s="544"/>
      <c r="AU40" s="544"/>
      <c r="AV40" s="544"/>
      <c r="AW40" s="544"/>
    </row>
    <row r="41" spans="1:49" s="365" customFormat="1" ht="25.5" customHeight="1">
      <c r="A41" s="177"/>
      <c r="B41" s="519"/>
      <c r="C41" s="520"/>
      <c r="D41" s="521"/>
      <c r="E41" s="522">
        <f>IF(H41=0,0,H41/TotalHoursAllFirms)</f>
        <v>0</v>
      </c>
      <c r="F41" s="523">
        <f aca="true" t="shared" si="8" ref="F41:G45">K41+U41+AE41+AO41</f>
        <v>0</v>
      </c>
      <c r="G41" s="523">
        <f t="shared" si="8"/>
        <v>0</v>
      </c>
      <c r="H41" s="524">
        <f>J41+T41+AD41+AN41</f>
        <v>0</v>
      </c>
      <c r="I41" s="817"/>
      <c r="J41" s="524">
        <f>SUBTOTAL(9,M41:S41)</f>
        <v>0</v>
      </c>
      <c r="K41" s="545">
        <f>SUMPRODUCT(M41:S41,M$92:S$92)</f>
        <v>0</v>
      </c>
      <c r="L41" s="545">
        <f>SUMPRODUCT(M41:S41,M$94:S$94)</f>
        <v>0</v>
      </c>
      <c r="M41" s="452"/>
      <c r="N41" s="452"/>
      <c r="O41" s="452"/>
      <c r="P41" s="452"/>
      <c r="Q41" s="452"/>
      <c r="R41" s="452"/>
      <c r="S41" s="452"/>
      <c r="T41" s="524">
        <f>SUBTOTAL(9,W41:AC41)</f>
        <v>0</v>
      </c>
      <c r="U41" s="545">
        <f>SUMPRODUCT(W41:AC41,W$92:AC$92)</f>
        <v>0</v>
      </c>
      <c r="V41" s="545">
        <f>SUMPRODUCT(W41:AC41,W$94:AC$94)</f>
        <v>0</v>
      </c>
      <c r="W41" s="183"/>
      <c r="X41" s="183"/>
      <c r="Y41" s="183"/>
      <c r="Z41" s="183"/>
      <c r="AA41" s="183"/>
      <c r="AB41" s="183"/>
      <c r="AC41" s="183"/>
      <c r="AD41" s="524">
        <f>SUBTOTAL(9,AG41:AM41)</f>
        <v>0</v>
      </c>
      <c r="AE41" s="545">
        <f>SUMPRODUCT(AG41:AM41,AG$92:AM$92)</f>
        <v>0</v>
      </c>
      <c r="AF41" s="545">
        <f>SUMPRODUCT(AG41:AM41,AG$94:AM$94)</f>
        <v>0</v>
      </c>
      <c r="AG41" s="546"/>
      <c r="AH41" s="546"/>
      <c r="AI41" s="546"/>
      <c r="AJ41" s="546"/>
      <c r="AK41" s="546"/>
      <c r="AL41" s="546"/>
      <c r="AM41" s="546"/>
      <c r="AN41" s="524">
        <f>SUBTOTAL(9,AQ41:AW41)</f>
        <v>0</v>
      </c>
      <c r="AO41" s="545">
        <f>SUMPRODUCT(AQ41:AW41,AQ$92:AW$92)</f>
        <v>0</v>
      </c>
      <c r="AP41" s="545">
        <f>SUMPRODUCT(AQ41:AW41,AQ$94:AW$94)</f>
        <v>0</v>
      </c>
      <c r="AQ41" s="182"/>
      <c r="AR41" s="182"/>
      <c r="AS41" s="182"/>
      <c r="AT41" s="182"/>
      <c r="AU41" s="182"/>
      <c r="AV41" s="182"/>
      <c r="AW41" s="182"/>
    </row>
    <row r="42" spans="1:49" s="365" customFormat="1" ht="25.5" customHeight="1">
      <c r="A42" s="177"/>
      <c r="B42" s="519"/>
      <c r="C42" s="520"/>
      <c r="D42" s="521"/>
      <c r="E42" s="522">
        <f>IF(H42=0,0,H42/TotalHoursAllFirms)</f>
        <v>0</v>
      </c>
      <c r="F42" s="523">
        <f t="shared" si="8"/>
        <v>0</v>
      </c>
      <c r="G42" s="523">
        <f t="shared" si="8"/>
        <v>0</v>
      </c>
      <c r="H42" s="524">
        <f>J42+T42+AD42+AN42</f>
        <v>0</v>
      </c>
      <c r="I42" s="817"/>
      <c r="J42" s="524">
        <f>SUBTOTAL(9,M42:S42)</f>
        <v>0</v>
      </c>
      <c r="K42" s="545">
        <f>SUMPRODUCT(M42:S42,M$92:S$92)</f>
        <v>0</v>
      </c>
      <c r="L42" s="545">
        <f>SUMPRODUCT(M42:S42,M$94:S$94)</f>
        <v>0</v>
      </c>
      <c r="M42" s="452"/>
      <c r="N42" s="452"/>
      <c r="O42" s="452"/>
      <c r="P42" s="452"/>
      <c r="Q42" s="452"/>
      <c r="R42" s="452"/>
      <c r="S42" s="452"/>
      <c r="T42" s="524">
        <f>SUBTOTAL(9,W42:AC42)</f>
        <v>0</v>
      </c>
      <c r="U42" s="545">
        <f>SUMPRODUCT(W42:AC42,W$92:AC$92)</f>
        <v>0</v>
      </c>
      <c r="V42" s="545">
        <f>SUMPRODUCT(W42:AC42,W$94:AC$94)</f>
        <v>0</v>
      </c>
      <c r="W42" s="183"/>
      <c r="X42" s="183"/>
      <c r="Y42" s="183"/>
      <c r="Z42" s="183"/>
      <c r="AA42" s="183"/>
      <c r="AB42" s="183"/>
      <c r="AC42" s="183"/>
      <c r="AD42" s="524">
        <f>SUBTOTAL(9,AG42:AM42)</f>
        <v>0</v>
      </c>
      <c r="AE42" s="545">
        <f>SUMPRODUCT(AG42:AM42,AG$92:AM$92)</f>
        <v>0</v>
      </c>
      <c r="AF42" s="545">
        <f>SUMPRODUCT(AG42:AM42,AG$94:AM$94)</f>
        <v>0</v>
      </c>
      <c r="AG42" s="546"/>
      <c r="AH42" s="546"/>
      <c r="AI42" s="546"/>
      <c r="AJ42" s="546"/>
      <c r="AK42" s="546"/>
      <c r="AL42" s="546"/>
      <c r="AM42" s="546"/>
      <c r="AN42" s="524">
        <f>SUBTOTAL(9,AQ42:AW42)</f>
        <v>0</v>
      </c>
      <c r="AO42" s="545">
        <f>SUMPRODUCT(AQ42:AW42,AQ$92:AW$92)</f>
        <v>0</v>
      </c>
      <c r="AP42" s="545">
        <f>SUMPRODUCT(AQ42:AW42,AQ$94:AW$94)</f>
        <v>0</v>
      </c>
      <c r="AQ42" s="182"/>
      <c r="AR42" s="182"/>
      <c r="AS42" s="182"/>
      <c r="AT42" s="182"/>
      <c r="AU42" s="182"/>
      <c r="AV42" s="182"/>
      <c r="AW42" s="182"/>
    </row>
    <row r="43" spans="1:49" s="365" customFormat="1" ht="25.5" customHeight="1">
      <c r="A43" s="177"/>
      <c r="B43" s="519"/>
      <c r="C43" s="520"/>
      <c r="D43" s="521"/>
      <c r="E43" s="522">
        <f>IF(H43=0,0,H43/TotalHoursAllFirms)</f>
        <v>0</v>
      </c>
      <c r="F43" s="523">
        <f t="shared" si="8"/>
        <v>0</v>
      </c>
      <c r="G43" s="523">
        <f t="shared" si="8"/>
        <v>0</v>
      </c>
      <c r="H43" s="524">
        <f>J43+T43+AD43+AN43</f>
        <v>0</v>
      </c>
      <c r="I43" s="817"/>
      <c r="J43" s="524">
        <f>SUBTOTAL(9,M43:S43)</f>
        <v>0</v>
      </c>
      <c r="K43" s="545">
        <f>SUMPRODUCT(M43:S43,M$92:S$92)</f>
        <v>0</v>
      </c>
      <c r="L43" s="545">
        <f>SUMPRODUCT(M43:S43,M$94:S$94)</f>
        <v>0</v>
      </c>
      <c r="M43" s="452"/>
      <c r="N43" s="452"/>
      <c r="O43" s="452"/>
      <c r="P43" s="452"/>
      <c r="Q43" s="452"/>
      <c r="R43" s="452"/>
      <c r="S43" s="452"/>
      <c r="T43" s="524">
        <f>SUBTOTAL(9,W43:AC43)</f>
        <v>0</v>
      </c>
      <c r="U43" s="545">
        <f>SUMPRODUCT(W43:AC43,W$92:AC$92)</f>
        <v>0</v>
      </c>
      <c r="V43" s="545">
        <f>SUMPRODUCT(W43:AC43,W$94:AC$94)</f>
        <v>0</v>
      </c>
      <c r="W43" s="183"/>
      <c r="X43" s="183"/>
      <c r="Y43" s="183"/>
      <c r="Z43" s="183"/>
      <c r="AA43" s="183"/>
      <c r="AB43" s="183"/>
      <c r="AC43" s="183"/>
      <c r="AD43" s="524">
        <f>SUBTOTAL(9,AG43:AM43)</f>
        <v>0</v>
      </c>
      <c r="AE43" s="545">
        <f>SUMPRODUCT(AG43:AM43,AG$92:AM$92)</f>
        <v>0</v>
      </c>
      <c r="AF43" s="545">
        <f>SUMPRODUCT(AG43:AM43,AG$94:AM$94)</f>
        <v>0</v>
      </c>
      <c r="AG43" s="546"/>
      <c r="AH43" s="546"/>
      <c r="AI43" s="546"/>
      <c r="AJ43" s="546"/>
      <c r="AK43" s="546"/>
      <c r="AL43" s="546"/>
      <c r="AM43" s="546"/>
      <c r="AN43" s="524">
        <f>SUBTOTAL(9,AQ43:AW43)</f>
        <v>0</v>
      </c>
      <c r="AO43" s="545">
        <f>SUMPRODUCT(AQ43:AW43,AQ$92:AW$92)</f>
        <v>0</v>
      </c>
      <c r="AP43" s="545">
        <f>SUMPRODUCT(AQ43:AW43,AQ$94:AW$94)</f>
        <v>0</v>
      </c>
      <c r="AQ43" s="182"/>
      <c r="AR43" s="182"/>
      <c r="AS43" s="182"/>
      <c r="AT43" s="182"/>
      <c r="AU43" s="182"/>
      <c r="AV43" s="182"/>
      <c r="AW43" s="182"/>
    </row>
    <row r="44" spans="1:49" s="365" customFormat="1" ht="25.5" customHeight="1">
      <c r="A44" s="177"/>
      <c r="B44" s="519"/>
      <c r="C44" s="520"/>
      <c r="D44" s="521"/>
      <c r="E44" s="522">
        <f>IF(H44=0,0,H44/TotalHoursAllFirms)</f>
        <v>0</v>
      </c>
      <c r="F44" s="523">
        <f t="shared" si="8"/>
        <v>0</v>
      </c>
      <c r="G44" s="523">
        <f t="shared" si="8"/>
        <v>0</v>
      </c>
      <c r="H44" s="524">
        <f>J44+T44+AD44+AN44</f>
        <v>0</v>
      </c>
      <c r="I44" s="817"/>
      <c r="J44" s="524">
        <f>SUBTOTAL(9,M44:S44)</f>
        <v>0</v>
      </c>
      <c r="K44" s="545">
        <f>SUMPRODUCT(M44:S44,M$92:S$92)</f>
        <v>0</v>
      </c>
      <c r="L44" s="545">
        <f>SUMPRODUCT(M44:S44,M$94:S$94)</f>
        <v>0</v>
      </c>
      <c r="M44" s="452"/>
      <c r="N44" s="452"/>
      <c r="O44" s="452"/>
      <c r="P44" s="452"/>
      <c r="Q44" s="452"/>
      <c r="R44" s="452"/>
      <c r="S44" s="452"/>
      <c r="T44" s="524">
        <f>SUBTOTAL(9,W44:AC44)</f>
        <v>0</v>
      </c>
      <c r="U44" s="545">
        <f>SUMPRODUCT(W44:AC44,W$92:AC$92)</f>
        <v>0</v>
      </c>
      <c r="V44" s="545">
        <f>SUMPRODUCT(W44:AC44,W$94:AC$94)</f>
        <v>0</v>
      </c>
      <c r="W44" s="183"/>
      <c r="X44" s="183"/>
      <c r="Y44" s="183"/>
      <c r="Z44" s="183"/>
      <c r="AA44" s="183"/>
      <c r="AB44" s="183"/>
      <c r="AC44" s="183"/>
      <c r="AD44" s="524">
        <f>SUBTOTAL(9,AG44:AM44)</f>
        <v>0</v>
      </c>
      <c r="AE44" s="545">
        <f>SUMPRODUCT(AG44:AM44,AG$92:AM$92)</f>
        <v>0</v>
      </c>
      <c r="AF44" s="545">
        <f>SUMPRODUCT(AG44:AM44,AG$94:AM$94)</f>
        <v>0</v>
      </c>
      <c r="AG44" s="546"/>
      <c r="AH44" s="546"/>
      <c r="AI44" s="546"/>
      <c r="AJ44" s="546"/>
      <c r="AK44" s="546"/>
      <c r="AL44" s="546"/>
      <c r="AM44" s="546"/>
      <c r="AN44" s="524">
        <f>SUBTOTAL(9,AQ44:AW44)</f>
        <v>0</v>
      </c>
      <c r="AO44" s="545">
        <f>SUMPRODUCT(AQ44:AW44,AQ$92:AW$92)</f>
        <v>0</v>
      </c>
      <c r="AP44" s="545">
        <f>SUMPRODUCT(AQ44:AW44,AQ$94:AW$94)</f>
        <v>0</v>
      </c>
      <c r="AQ44" s="182"/>
      <c r="AR44" s="182"/>
      <c r="AS44" s="182"/>
      <c r="AT44" s="182"/>
      <c r="AU44" s="182"/>
      <c r="AV44" s="182"/>
      <c r="AW44" s="182"/>
    </row>
    <row r="45" spans="1:49" s="365" customFormat="1" ht="25.5" customHeight="1" thickBot="1">
      <c r="A45" s="177"/>
      <c r="B45" s="530"/>
      <c r="C45" s="531"/>
      <c r="D45" s="532"/>
      <c r="E45" s="533">
        <f>IF(H45=0,0,H45/TotalHoursAllFirms)</f>
        <v>0</v>
      </c>
      <c r="F45" s="534">
        <f t="shared" si="8"/>
        <v>0</v>
      </c>
      <c r="G45" s="534">
        <f t="shared" si="8"/>
        <v>0</v>
      </c>
      <c r="H45" s="535">
        <f>J45+T45+AD45+AN45</f>
        <v>0</v>
      </c>
      <c r="I45" s="817"/>
      <c r="J45" s="535">
        <f>SUBTOTAL(9,M45:S45)</f>
        <v>0</v>
      </c>
      <c r="K45" s="581">
        <f>SUMPRODUCT(M45:S45,M$92:S$92)</f>
        <v>0</v>
      </c>
      <c r="L45" s="581">
        <f>SUMPRODUCT(M45:S45,M$94:S$94)</f>
        <v>0</v>
      </c>
      <c r="M45" s="582"/>
      <c r="N45" s="582"/>
      <c r="O45" s="582"/>
      <c r="P45" s="582"/>
      <c r="Q45" s="582"/>
      <c r="R45" s="582"/>
      <c r="S45" s="582"/>
      <c r="T45" s="535">
        <f>SUBTOTAL(9,W45:AC45)</f>
        <v>0</v>
      </c>
      <c r="U45" s="581">
        <f>SUMPRODUCT(W45:AC45,W$92:AC$92)</f>
        <v>0</v>
      </c>
      <c r="V45" s="581">
        <f>SUMPRODUCT(W45:AC45,W$94:AC$94)</f>
        <v>0</v>
      </c>
      <c r="W45" s="583"/>
      <c r="X45" s="583"/>
      <c r="Y45" s="583"/>
      <c r="Z45" s="583"/>
      <c r="AA45" s="583"/>
      <c r="AB45" s="583"/>
      <c r="AC45" s="583"/>
      <c r="AD45" s="535">
        <f>SUBTOTAL(9,AG45:AM45)</f>
        <v>0</v>
      </c>
      <c r="AE45" s="581">
        <f>SUMPRODUCT(AG45:AM45,AG$92:AM$92)</f>
        <v>0</v>
      </c>
      <c r="AF45" s="581">
        <f>SUMPRODUCT(AG45:AM45,AG$94:AM$94)</f>
        <v>0</v>
      </c>
      <c r="AG45" s="584"/>
      <c r="AH45" s="584"/>
      <c r="AI45" s="584"/>
      <c r="AJ45" s="584"/>
      <c r="AK45" s="584"/>
      <c r="AL45" s="584"/>
      <c r="AM45" s="584"/>
      <c r="AN45" s="535">
        <f>SUBTOTAL(9,AQ45:AW45)</f>
        <v>0</v>
      </c>
      <c r="AO45" s="581">
        <f>SUMPRODUCT(AQ45:AW45,AQ$92:AW$92)</f>
        <v>0</v>
      </c>
      <c r="AP45" s="581">
        <f>SUMPRODUCT(AQ45:AW45,AQ$94:AW$94)</f>
        <v>0</v>
      </c>
      <c r="AQ45" s="585"/>
      <c r="AR45" s="585"/>
      <c r="AS45" s="585"/>
      <c r="AT45" s="585"/>
      <c r="AU45" s="585"/>
      <c r="AV45" s="585"/>
      <c r="AW45" s="585"/>
    </row>
    <row r="46" spans="1:49" s="365" customFormat="1" ht="25.5" customHeight="1" thickTop="1">
      <c r="A46" s="177"/>
      <c r="B46" s="536"/>
      <c r="C46" s="537"/>
      <c r="D46" s="538" t="s">
        <v>8</v>
      </c>
      <c r="E46" s="539">
        <f>SUBTOTAL(9,E41:E45)</f>
        <v>0</v>
      </c>
      <c r="F46" s="540">
        <f>SUBTOTAL(9,F41:F45)</f>
        <v>0</v>
      </c>
      <c r="G46" s="540">
        <f>SUBTOTAL(9,G41:G45)</f>
        <v>0</v>
      </c>
      <c r="H46" s="541">
        <f>SUBTOTAL(9,H41:H45)</f>
        <v>0</v>
      </c>
      <c r="I46" s="186"/>
      <c r="J46" s="541">
        <f>SUM(,J41:J45)</f>
        <v>0</v>
      </c>
      <c r="K46" s="540">
        <f aca="true" t="shared" si="9" ref="K46:AW46">SUBTOTAL(9,K41:K45)</f>
        <v>0</v>
      </c>
      <c r="L46" s="540">
        <f t="shared" si="9"/>
        <v>0</v>
      </c>
      <c r="M46" s="541">
        <f t="shared" si="9"/>
        <v>0</v>
      </c>
      <c r="N46" s="541">
        <f t="shared" si="9"/>
        <v>0</v>
      </c>
      <c r="O46" s="541">
        <f t="shared" si="9"/>
        <v>0</v>
      </c>
      <c r="P46" s="541">
        <f t="shared" si="9"/>
        <v>0</v>
      </c>
      <c r="Q46" s="541">
        <f t="shared" si="9"/>
        <v>0</v>
      </c>
      <c r="R46" s="541">
        <f t="shared" si="9"/>
        <v>0</v>
      </c>
      <c r="S46" s="541">
        <f t="shared" si="9"/>
        <v>0</v>
      </c>
      <c r="T46" s="541">
        <f>SUM(,T41:T45)</f>
        <v>0</v>
      </c>
      <c r="U46" s="540">
        <f t="shared" si="9"/>
        <v>0</v>
      </c>
      <c r="V46" s="540">
        <f t="shared" si="9"/>
        <v>0</v>
      </c>
      <c r="W46" s="541">
        <f t="shared" si="9"/>
        <v>0</v>
      </c>
      <c r="X46" s="541">
        <f t="shared" si="9"/>
        <v>0</v>
      </c>
      <c r="Y46" s="541">
        <f t="shared" si="9"/>
        <v>0</v>
      </c>
      <c r="Z46" s="541">
        <f t="shared" si="9"/>
        <v>0</v>
      </c>
      <c r="AA46" s="541">
        <f t="shared" si="9"/>
        <v>0</v>
      </c>
      <c r="AB46" s="541">
        <f t="shared" si="9"/>
        <v>0</v>
      </c>
      <c r="AC46" s="541">
        <f t="shared" si="9"/>
        <v>0</v>
      </c>
      <c r="AD46" s="541">
        <f>SUM(AD41:AD45)</f>
        <v>0</v>
      </c>
      <c r="AE46" s="540">
        <f t="shared" si="9"/>
        <v>0</v>
      </c>
      <c r="AF46" s="540">
        <f t="shared" si="9"/>
        <v>0</v>
      </c>
      <c r="AG46" s="541">
        <f t="shared" si="9"/>
        <v>0</v>
      </c>
      <c r="AH46" s="541">
        <f t="shared" si="9"/>
        <v>0</v>
      </c>
      <c r="AI46" s="541">
        <f t="shared" si="9"/>
        <v>0</v>
      </c>
      <c r="AJ46" s="541">
        <f t="shared" si="9"/>
        <v>0</v>
      </c>
      <c r="AK46" s="541">
        <f t="shared" si="9"/>
        <v>0</v>
      </c>
      <c r="AL46" s="541">
        <f t="shared" si="9"/>
        <v>0</v>
      </c>
      <c r="AM46" s="541">
        <f t="shared" si="9"/>
        <v>0</v>
      </c>
      <c r="AN46" s="541">
        <f>SUM(AN41:AN45)</f>
        <v>0</v>
      </c>
      <c r="AO46" s="540">
        <f t="shared" si="9"/>
        <v>0</v>
      </c>
      <c r="AP46" s="540">
        <f t="shared" si="9"/>
        <v>0</v>
      </c>
      <c r="AQ46" s="541">
        <f t="shared" si="9"/>
        <v>0</v>
      </c>
      <c r="AR46" s="541">
        <f t="shared" si="9"/>
        <v>0</v>
      </c>
      <c r="AS46" s="541">
        <f t="shared" si="9"/>
        <v>0</v>
      </c>
      <c r="AT46" s="541">
        <f t="shared" si="9"/>
        <v>0</v>
      </c>
      <c r="AU46" s="541">
        <f t="shared" si="9"/>
        <v>0</v>
      </c>
      <c r="AV46" s="541">
        <f t="shared" si="9"/>
        <v>0</v>
      </c>
      <c r="AW46" s="541">
        <f t="shared" si="9"/>
        <v>0</v>
      </c>
    </row>
    <row r="47" spans="1:49" s="365" customFormat="1" ht="15" customHeight="1">
      <c r="A47" s="177"/>
      <c r="B47" s="366"/>
      <c r="C47" s="367"/>
      <c r="D47" s="455"/>
      <c r="E47" s="368"/>
      <c r="F47" s="368"/>
      <c r="G47" s="184"/>
      <c r="H47" s="184"/>
      <c r="I47" s="184"/>
      <c r="J47" s="184"/>
      <c r="K47" s="184"/>
      <c r="L47" s="220"/>
      <c r="M47" s="184"/>
      <c r="N47" s="184"/>
      <c r="O47" s="184"/>
      <c r="P47" s="184"/>
      <c r="Q47" s="184"/>
      <c r="R47" s="184"/>
      <c r="S47" s="184"/>
      <c r="T47" s="184"/>
      <c r="U47" s="184"/>
      <c r="V47" s="220"/>
      <c r="W47" s="184"/>
      <c r="X47" s="184"/>
      <c r="Y47" s="184"/>
      <c r="Z47" s="184"/>
      <c r="AA47" s="184"/>
      <c r="AB47" s="184"/>
      <c r="AC47" s="184"/>
      <c r="AD47" s="184"/>
      <c r="AE47" s="184"/>
      <c r="AF47" s="220"/>
      <c r="AG47" s="184"/>
      <c r="AH47" s="184"/>
      <c r="AI47" s="184"/>
      <c r="AJ47" s="184"/>
      <c r="AK47" s="184"/>
      <c r="AL47" s="184"/>
      <c r="AM47" s="184"/>
      <c r="AN47" s="184"/>
      <c r="AO47" s="184"/>
      <c r="AP47" s="220"/>
      <c r="AQ47" s="184"/>
      <c r="AR47" s="184"/>
      <c r="AS47" s="184"/>
      <c r="AT47" s="184"/>
      <c r="AU47" s="184"/>
      <c r="AV47" s="184"/>
      <c r="AW47" s="184"/>
    </row>
    <row r="48" spans="1:49" s="365" customFormat="1" ht="24.75" customHeight="1">
      <c r="A48" s="177"/>
      <c r="B48" s="518" t="s">
        <v>117</v>
      </c>
      <c r="C48" s="518" t="s">
        <v>117</v>
      </c>
      <c r="D48" s="518" t="s">
        <v>32</v>
      </c>
      <c r="E48" s="179"/>
      <c r="F48" s="179"/>
      <c r="G48" s="187"/>
      <c r="H48" s="187"/>
      <c r="I48" s="187"/>
      <c r="J48" s="178"/>
      <c r="K48" s="178"/>
      <c r="L48" s="178"/>
      <c r="M48" s="544"/>
      <c r="N48" s="544"/>
      <c r="O48" s="544"/>
      <c r="P48" s="544"/>
      <c r="Q48" s="544"/>
      <c r="R48" s="544"/>
      <c r="S48" s="544"/>
      <c r="T48" s="178"/>
      <c r="U48" s="178"/>
      <c r="V48" s="178"/>
      <c r="W48" s="544"/>
      <c r="X48" s="544"/>
      <c r="Y48" s="544"/>
      <c r="Z48" s="544"/>
      <c r="AA48" s="544"/>
      <c r="AB48" s="544"/>
      <c r="AC48" s="544"/>
      <c r="AD48" s="178"/>
      <c r="AE48" s="178"/>
      <c r="AF48" s="178"/>
      <c r="AG48" s="544"/>
      <c r="AH48" s="544"/>
      <c r="AI48" s="544"/>
      <c r="AJ48" s="544"/>
      <c r="AK48" s="544"/>
      <c r="AL48" s="544"/>
      <c r="AM48" s="544"/>
      <c r="AN48" s="178"/>
      <c r="AO48" s="178"/>
      <c r="AP48" s="178"/>
      <c r="AQ48" s="544"/>
      <c r="AR48" s="544"/>
      <c r="AS48" s="544"/>
      <c r="AT48" s="544"/>
      <c r="AU48" s="544"/>
      <c r="AV48" s="544"/>
      <c r="AW48" s="544"/>
    </row>
    <row r="49" spans="1:49" s="365" customFormat="1" ht="25.5" customHeight="1">
      <c r="A49" s="177"/>
      <c r="B49" s="519"/>
      <c r="C49" s="520"/>
      <c r="D49" s="521"/>
      <c r="E49" s="522">
        <f>IF(H49=0,0,H49/TotalHoursAllFirms)</f>
        <v>0</v>
      </c>
      <c r="F49" s="523">
        <f aca="true" t="shared" si="10" ref="F49:G53">K49+U49+AE49+AO49</f>
        <v>0</v>
      </c>
      <c r="G49" s="523">
        <f t="shared" si="10"/>
        <v>0</v>
      </c>
      <c r="H49" s="524">
        <f>J49+T49+AD49+AN49</f>
        <v>0</v>
      </c>
      <c r="I49" s="817"/>
      <c r="J49" s="524">
        <f>SUBTOTAL(9,M49:S49)</f>
        <v>0</v>
      </c>
      <c r="K49" s="545">
        <f>SUMPRODUCT(M49:S49,M$92:S$92)</f>
        <v>0</v>
      </c>
      <c r="L49" s="545">
        <f>SUMPRODUCT(M49:S49,M$94:S$94)</f>
        <v>0</v>
      </c>
      <c r="M49" s="452"/>
      <c r="N49" s="452"/>
      <c r="O49" s="452"/>
      <c r="P49" s="452"/>
      <c r="Q49" s="452"/>
      <c r="R49" s="452"/>
      <c r="S49" s="452"/>
      <c r="T49" s="524">
        <f>SUBTOTAL(9,W49:AC49)</f>
        <v>0</v>
      </c>
      <c r="U49" s="545">
        <f>SUMPRODUCT(W49:AC49,W$92:AC$92)</f>
        <v>0</v>
      </c>
      <c r="V49" s="545">
        <f>SUMPRODUCT(W49:AC49,W$94:AC$94)</f>
        <v>0</v>
      </c>
      <c r="W49" s="183"/>
      <c r="X49" s="183"/>
      <c r="Y49" s="183"/>
      <c r="Z49" s="183"/>
      <c r="AA49" s="183"/>
      <c r="AB49" s="183"/>
      <c r="AC49" s="183"/>
      <c r="AD49" s="524">
        <f>SUBTOTAL(9,AG49:AM49)</f>
        <v>0</v>
      </c>
      <c r="AE49" s="545">
        <f>SUMPRODUCT(AG49:AM49,AG$92:AM$92)</f>
        <v>0</v>
      </c>
      <c r="AF49" s="545">
        <f>SUMPRODUCT(AG49:AM49,AG$94:AM$94)</f>
        <v>0</v>
      </c>
      <c r="AG49" s="546"/>
      <c r="AH49" s="546"/>
      <c r="AI49" s="546"/>
      <c r="AJ49" s="546"/>
      <c r="AK49" s="546"/>
      <c r="AL49" s="546"/>
      <c r="AM49" s="546"/>
      <c r="AN49" s="524">
        <f>SUBTOTAL(9,AQ49:AW49)</f>
        <v>0</v>
      </c>
      <c r="AO49" s="545">
        <f>SUMPRODUCT(AQ49:AW49,AQ$92:AW$92)</f>
        <v>0</v>
      </c>
      <c r="AP49" s="545">
        <f>SUMPRODUCT(AQ49:AW49,AQ$94:AW$94)</f>
        <v>0</v>
      </c>
      <c r="AQ49" s="182"/>
      <c r="AR49" s="182"/>
      <c r="AS49" s="182"/>
      <c r="AT49" s="182"/>
      <c r="AU49" s="182"/>
      <c r="AV49" s="182"/>
      <c r="AW49" s="182"/>
    </row>
    <row r="50" spans="1:49" s="365" customFormat="1" ht="25.5" customHeight="1">
      <c r="A50" s="177"/>
      <c r="B50" s="519"/>
      <c r="C50" s="520"/>
      <c r="D50" s="521"/>
      <c r="E50" s="522">
        <f>IF(H50=0,0,H50/TotalHoursAllFirms)</f>
        <v>0</v>
      </c>
      <c r="F50" s="523">
        <f t="shared" si="10"/>
        <v>0</v>
      </c>
      <c r="G50" s="523">
        <f t="shared" si="10"/>
        <v>0</v>
      </c>
      <c r="H50" s="524">
        <f>J50+T50+AD50+AN50</f>
        <v>0</v>
      </c>
      <c r="I50" s="817"/>
      <c r="J50" s="524">
        <f>SUBTOTAL(9,M50:S50)</f>
        <v>0</v>
      </c>
      <c r="K50" s="545">
        <f>SUMPRODUCT(M50:S50,M$92:S$92)</f>
        <v>0</v>
      </c>
      <c r="L50" s="545">
        <f>SUMPRODUCT(M50:S50,M$94:S$94)</f>
        <v>0</v>
      </c>
      <c r="M50" s="452"/>
      <c r="N50" s="452"/>
      <c r="O50" s="452"/>
      <c r="P50" s="452"/>
      <c r="Q50" s="452"/>
      <c r="R50" s="452"/>
      <c r="S50" s="452"/>
      <c r="T50" s="524">
        <f>SUBTOTAL(9,W50:AC50)</f>
        <v>0</v>
      </c>
      <c r="U50" s="545">
        <f>SUMPRODUCT(W50:AC50,W$92:AC$92)</f>
        <v>0</v>
      </c>
      <c r="V50" s="545">
        <f>SUMPRODUCT(W50:AC50,W$94:AC$94)</f>
        <v>0</v>
      </c>
      <c r="W50" s="183"/>
      <c r="X50" s="183"/>
      <c r="Y50" s="183"/>
      <c r="Z50" s="183"/>
      <c r="AA50" s="183"/>
      <c r="AB50" s="183"/>
      <c r="AC50" s="183"/>
      <c r="AD50" s="524">
        <f>SUBTOTAL(9,AG50:AM50)</f>
        <v>0</v>
      </c>
      <c r="AE50" s="545">
        <f>SUMPRODUCT(AG50:AM50,AG$92:AM$92)</f>
        <v>0</v>
      </c>
      <c r="AF50" s="545">
        <f>SUMPRODUCT(AG50:AM50,AG$94:AM$94)</f>
        <v>0</v>
      </c>
      <c r="AG50" s="546"/>
      <c r="AH50" s="546"/>
      <c r="AI50" s="546"/>
      <c r="AJ50" s="546"/>
      <c r="AK50" s="546"/>
      <c r="AL50" s="546"/>
      <c r="AM50" s="546"/>
      <c r="AN50" s="524">
        <f>SUBTOTAL(9,AQ50:AW50)</f>
        <v>0</v>
      </c>
      <c r="AO50" s="545">
        <f>SUMPRODUCT(AQ50:AW50,AQ$92:AW$92)</f>
        <v>0</v>
      </c>
      <c r="AP50" s="545">
        <f>SUMPRODUCT(AQ50:AW50,AQ$94:AW$94)</f>
        <v>0</v>
      </c>
      <c r="AQ50" s="182"/>
      <c r="AR50" s="182"/>
      <c r="AS50" s="182"/>
      <c r="AT50" s="182"/>
      <c r="AU50" s="182"/>
      <c r="AV50" s="182"/>
      <c r="AW50" s="182"/>
    </row>
    <row r="51" spans="1:49" s="365" customFormat="1" ht="25.5" customHeight="1">
      <c r="A51" s="177"/>
      <c r="B51" s="519"/>
      <c r="C51" s="520"/>
      <c r="D51" s="521"/>
      <c r="E51" s="522">
        <f>IF(H51=0,0,H51/TotalHoursAllFirms)</f>
        <v>0</v>
      </c>
      <c r="F51" s="523">
        <f t="shared" si="10"/>
        <v>0</v>
      </c>
      <c r="G51" s="523">
        <f t="shared" si="10"/>
        <v>0</v>
      </c>
      <c r="H51" s="524">
        <f>J51+T51+AD51+AN51</f>
        <v>0</v>
      </c>
      <c r="I51" s="817"/>
      <c r="J51" s="524">
        <f>SUBTOTAL(9,M51:S51)</f>
        <v>0</v>
      </c>
      <c r="K51" s="545">
        <f>SUMPRODUCT(M51:S51,M$92:S$92)</f>
        <v>0</v>
      </c>
      <c r="L51" s="545">
        <f>SUMPRODUCT(M51:S51,M$94:S$94)</f>
        <v>0</v>
      </c>
      <c r="M51" s="452"/>
      <c r="N51" s="452"/>
      <c r="O51" s="452"/>
      <c r="P51" s="452"/>
      <c r="Q51" s="452"/>
      <c r="R51" s="452"/>
      <c r="S51" s="452"/>
      <c r="T51" s="524">
        <f>SUBTOTAL(9,W51:AC51)</f>
        <v>0</v>
      </c>
      <c r="U51" s="545">
        <f>SUMPRODUCT(W51:AC51,W$92:AC$92)</f>
        <v>0</v>
      </c>
      <c r="V51" s="545">
        <f>SUMPRODUCT(W51:AC51,W$94:AC$94)</f>
        <v>0</v>
      </c>
      <c r="W51" s="183"/>
      <c r="X51" s="183"/>
      <c r="Y51" s="183"/>
      <c r="Z51" s="183"/>
      <c r="AA51" s="183"/>
      <c r="AB51" s="183"/>
      <c r="AC51" s="183"/>
      <c r="AD51" s="524">
        <f>SUBTOTAL(9,AG51:AM51)</f>
        <v>0</v>
      </c>
      <c r="AE51" s="545">
        <f>SUMPRODUCT(AG51:AM51,AG$92:AM$92)</f>
        <v>0</v>
      </c>
      <c r="AF51" s="545">
        <f>SUMPRODUCT(AG51:AM51,AG$94:AM$94)</f>
        <v>0</v>
      </c>
      <c r="AG51" s="546"/>
      <c r="AH51" s="546"/>
      <c r="AI51" s="546"/>
      <c r="AJ51" s="546"/>
      <c r="AK51" s="546"/>
      <c r="AL51" s="546"/>
      <c r="AM51" s="546"/>
      <c r="AN51" s="524">
        <f>SUBTOTAL(9,AQ51:AW51)</f>
        <v>0</v>
      </c>
      <c r="AO51" s="545">
        <f>SUMPRODUCT(AQ51:AW51,AQ$92:AW$92)</f>
        <v>0</v>
      </c>
      <c r="AP51" s="545">
        <f>SUMPRODUCT(AQ51:AW51,AQ$94:AW$94)</f>
        <v>0</v>
      </c>
      <c r="AQ51" s="182"/>
      <c r="AR51" s="182"/>
      <c r="AS51" s="182"/>
      <c r="AT51" s="182"/>
      <c r="AU51" s="182"/>
      <c r="AV51" s="182"/>
      <c r="AW51" s="182"/>
    </row>
    <row r="52" spans="1:49" s="365" customFormat="1" ht="25.5" customHeight="1">
      <c r="A52" s="177"/>
      <c r="B52" s="519"/>
      <c r="C52" s="520"/>
      <c r="D52" s="521"/>
      <c r="E52" s="522">
        <f>IF(H52=0,0,H52/TotalHoursAllFirms)</f>
        <v>0</v>
      </c>
      <c r="F52" s="523">
        <f t="shared" si="10"/>
        <v>0</v>
      </c>
      <c r="G52" s="523">
        <f t="shared" si="10"/>
        <v>0</v>
      </c>
      <c r="H52" s="524">
        <f>J52+T52+AD52+AN52</f>
        <v>0</v>
      </c>
      <c r="I52" s="817"/>
      <c r="J52" s="524">
        <f>SUBTOTAL(9,M52:S52)</f>
        <v>0</v>
      </c>
      <c r="K52" s="545">
        <f>SUMPRODUCT(M52:S52,M$92:S$92)</f>
        <v>0</v>
      </c>
      <c r="L52" s="545">
        <f>SUMPRODUCT(M52:S52,M$94:S$94)</f>
        <v>0</v>
      </c>
      <c r="M52" s="452"/>
      <c r="N52" s="452"/>
      <c r="O52" s="452"/>
      <c r="P52" s="452"/>
      <c r="Q52" s="452"/>
      <c r="R52" s="452"/>
      <c r="S52" s="452"/>
      <c r="T52" s="524">
        <f>SUBTOTAL(9,W52:AC52)</f>
        <v>0</v>
      </c>
      <c r="U52" s="545">
        <f>SUMPRODUCT(W52:AC52,W$92:AC$92)</f>
        <v>0</v>
      </c>
      <c r="V52" s="545">
        <f>SUMPRODUCT(W52:AC52,W$94:AC$94)</f>
        <v>0</v>
      </c>
      <c r="W52" s="183"/>
      <c r="X52" s="183"/>
      <c r="Y52" s="183"/>
      <c r="Z52" s="183"/>
      <c r="AA52" s="183"/>
      <c r="AB52" s="183"/>
      <c r="AC52" s="183"/>
      <c r="AD52" s="524">
        <f>SUBTOTAL(9,AG52:AM52)</f>
        <v>0</v>
      </c>
      <c r="AE52" s="545">
        <f>SUMPRODUCT(AG52:AM52,AG$92:AM$92)</f>
        <v>0</v>
      </c>
      <c r="AF52" s="545">
        <f>SUMPRODUCT(AG52:AM52,AG$94:AM$94)</f>
        <v>0</v>
      </c>
      <c r="AG52" s="546"/>
      <c r="AH52" s="546"/>
      <c r="AI52" s="546"/>
      <c r="AJ52" s="546"/>
      <c r="AK52" s="546"/>
      <c r="AL52" s="546"/>
      <c r="AM52" s="546"/>
      <c r="AN52" s="524">
        <f>SUBTOTAL(9,AQ52:AW52)</f>
        <v>0</v>
      </c>
      <c r="AO52" s="545">
        <f>SUMPRODUCT(AQ52:AW52,AQ$92:AW$92)</f>
        <v>0</v>
      </c>
      <c r="AP52" s="545">
        <f>SUMPRODUCT(AQ52:AW52,AQ$94:AW$94)</f>
        <v>0</v>
      </c>
      <c r="AQ52" s="182"/>
      <c r="AR52" s="182"/>
      <c r="AS52" s="182"/>
      <c r="AT52" s="182"/>
      <c r="AU52" s="182"/>
      <c r="AV52" s="182"/>
      <c r="AW52" s="182"/>
    </row>
    <row r="53" spans="1:49" s="365" customFormat="1" ht="25.5" customHeight="1" thickBot="1">
      <c r="A53" s="177"/>
      <c r="B53" s="530"/>
      <c r="C53" s="531"/>
      <c r="D53" s="532"/>
      <c r="E53" s="533">
        <f>IF(H53=0,0,H53/TotalHoursAllFirms)</f>
        <v>0</v>
      </c>
      <c r="F53" s="534">
        <f t="shared" si="10"/>
        <v>0</v>
      </c>
      <c r="G53" s="534">
        <f t="shared" si="10"/>
        <v>0</v>
      </c>
      <c r="H53" s="535">
        <f>J53+T53+AD53+AN53</f>
        <v>0</v>
      </c>
      <c r="I53" s="817"/>
      <c r="J53" s="535">
        <f>SUBTOTAL(9,M53:S53)</f>
        <v>0</v>
      </c>
      <c r="K53" s="581">
        <f>SUMPRODUCT(M53:S53,M$92:S$92)</f>
        <v>0</v>
      </c>
      <c r="L53" s="581">
        <f>SUMPRODUCT(M53:S53,M$94:S$94)</f>
        <v>0</v>
      </c>
      <c r="M53" s="582"/>
      <c r="N53" s="582"/>
      <c r="O53" s="582"/>
      <c r="P53" s="582"/>
      <c r="Q53" s="582"/>
      <c r="R53" s="582"/>
      <c r="S53" s="582"/>
      <c r="T53" s="535">
        <f>SUBTOTAL(9,W53:AC53)</f>
        <v>0</v>
      </c>
      <c r="U53" s="581">
        <f>SUMPRODUCT(W53:AC53,W$92:AC$92)</f>
        <v>0</v>
      </c>
      <c r="V53" s="581">
        <f>SUMPRODUCT(W53:AC53,W$94:AC$94)</f>
        <v>0</v>
      </c>
      <c r="W53" s="583"/>
      <c r="X53" s="583"/>
      <c r="Y53" s="583"/>
      <c r="Z53" s="583"/>
      <c r="AA53" s="583"/>
      <c r="AB53" s="583"/>
      <c r="AC53" s="583"/>
      <c r="AD53" s="535">
        <f>SUBTOTAL(9,AG53:AM53)</f>
        <v>0</v>
      </c>
      <c r="AE53" s="581">
        <f>SUMPRODUCT(AG53:AM53,AG$92:AM$92)</f>
        <v>0</v>
      </c>
      <c r="AF53" s="581">
        <f>SUMPRODUCT(AG53:AM53,AG$94:AM$94)</f>
        <v>0</v>
      </c>
      <c r="AG53" s="584"/>
      <c r="AH53" s="584"/>
      <c r="AI53" s="584"/>
      <c r="AJ53" s="584"/>
      <c r="AK53" s="584"/>
      <c r="AL53" s="584"/>
      <c r="AM53" s="584"/>
      <c r="AN53" s="535">
        <f>SUBTOTAL(9,AQ53:AW53)</f>
        <v>0</v>
      </c>
      <c r="AO53" s="581">
        <f>SUMPRODUCT(AQ53:AW53,AQ$92:AW$92)</f>
        <v>0</v>
      </c>
      <c r="AP53" s="581">
        <f>SUMPRODUCT(AQ53:AW53,AQ$94:AW$94)</f>
        <v>0</v>
      </c>
      <c r="AQ53" s="585"/>
      <c r="AR53" s="585"/>
      <c r="AS53" s="585"/>
      <c r="AT53" s="585"/>
      <c r="AU53" s="585"/>
      <c r="AV53" s="585"/>
      <c r="AW53" s="585"/>
    </row>
    <row r="54" spans="1:49" s="365" customFormat="1" ht="25.5" customHeight="1" thickTop="1">
      <c r="A54" s="177"/>
      <c r="B54" s="536"/>
      <c r="C54" s="537"/>
      <c r="D54" s="538" t="s">
        <v>8</v>
      </c>
      <c r="E54" s="539">
        <f>SUBTOTAL(9,E49:E53)</f>
        <v>0</v>
      </c>
      <c r="F54" s="540">
        <f>SUBTOTAL(9,F49:F53)</f>
        <v>0</v>
      </c>
      <c r="G54" s="540">
        <f>SUBTOTAL(9,G49:G53)</f>
        <v>0</v>
      </c>
      <c r="H54" s="541">
        <f>SUBTOTAL(9,H49:H53)</f>
        <v>0</v>
      </c>
      <c r="I54" s="186"/>
      <c r="J54" s="541">
        <f>SUM(,J49:J53)</f>
        <v>0</v>
      </c>
      <c r="K54" s="540">
        <f aca="true" t="shared" si="11" ref="K54:AW54">SUBTOTAL(9,K49:K53)</f>
        <v>0</v>
      </c>
      <c r="L54" s="540">
        <f t="shared" si="11"/>
        <v>0</v>
      </c>
      <c r="M54" s="541">
        <f t="shared" si="11"/>
        <v>0</v>
      </c>
      <c r="N54" s="541">
        <f t="shared" si="11"/>
        <v>0</v>
      </c>
      <c r="O54" s="541">
        <f t="shared" si="11"/>
        <v>0</v>
      </c>
      <c r="P54" s="541">
        <f t="shared" si="11"/>
        <v>0</v>
      </c>
      <c r="Q54" s="541">
        <f t="shared" si="11"/>
        <v>0</v>
      </c>
      <c r="R54" s="541">
        <f t="shared" si="11"/>
        <v>0</v>
      </c>
      <c r="S54" s="541">
        <f t="shared" si="11"/>
        <v>0</v>
      </c>
      <c r="T54" s="541">
        <f>SUM(,T49:T53)</f>
        <v>0</v>
      </c>
      <c r="U54" s="540">
        <f t="shared" si="11"/>
        <v>0</v>
      </c>
      <c r="V54" s="540">
        <f t="shared" si="11"/>
        <v>0</v>
      </c>
      <c r="W54" s="541">
        <f t="shared" si="11"/>
        <v>0</v>
      </c>
      <c r="X54" s="541">
        <f t="shared" si="11"/>
        <v>0</v>
      </c>
      <c r="Y54" s="541">
        <f t="shared" si="11"/>
        <v>0</v>
      </c>
      <c r="Z54" s="541">
        <f t="shared" si="11"/>
        <v>0</v>
      </c>
      <c r="AA54" s="541">
        <f t="shared" si="11"/>
        <v>0</v>
      </c>
      <c r="AB54" s="541">
        <f t="shared" si="11"/>
        <v>0</v>
      </c>
      <c r="AC54" s="541">
        <f t="shared" si="11"/>
        <v>0</v>
      </c>
      <c r="AD54" s="541">
        <f>SUM(AD49:AD53)</f>
        <v>0</v>
      </c>
      <c r="AE54" s="540">
        <f t="shared" si="11"/>
        <v>0</v>
      </c>
      <c r="AF54" s="540">
        <f t="shared" si="11"/>
        <v>0</v>
      </c>
      <c r="AG54" s="541">
        <f t="shared" si="11"/>
        <v>0</v>
      </c>
      <c r="AH54" s="541">
        <f t="shared" si="11"/>
        <v>0</v>
      </c>
      <c r="AI54" s="541">
        <f t="shared" si="11"/>
        <v>0</v>
      </c>
      <c r="AJ54" s="541">
        <f t="shared" si="11"/>
        <v>0</v>
      </c>
      <c r="AK54" s="541">
        <f t="shared" si="11"/>
        <v>0</v>
      </c>
      <c r="AL54" s="541">
        <f t="shared" si="11"/>
        <v>0</v>
      </c>
      <c r="AM54" s="541">
        <f t="shared" si="11"/>
        <v>0</v>
      </c>
      <c r="AN54" s="541">
        <f>SUM(AN49:AN53)</f>
        <v>0</v>
      </c>
      <c r="AO54" s="540">
        <f t="shared" si="11"/>
        <v>0</v>
      </c>
      <c r="AP54" s="540">
        <f t="shared" si="11"/>
        <v>0</v>
      </c>
      <c r="AQ54" s="541">
        <f t="shared" si="11"/>
        <v>0</v>
      </c>
      <c r="AR54" s="541">
        <f t="shared" si="11"/>
        <v>0</v>
      </c>
      <c r="AS54" s="541">
        <f t="shared" si="11"/>
        <v>0</v>
      </c>
      <c r="AT54" s="541">
        <f t="shared" si="11"/>
        <v>0</v>
      </c>
      <c r="AU54" s="541">
        <f t="shared" si="11"/>
        <v>0</v>
      </c>
      <c r="AV54" s="541">
        <f t="shared" si="11"/>
        <v>0</v>
      </c>
      <c r="AW54" s="541">
        <f t="shared" si="11"/>
        <v>0</v>
      </c>
    </row>
    <row r="55" spans="1:49" s="365" customFormat="1" ht="15" customHeight="1">
      <c r="A55" s="177"/>
      <c r="B55" s="366"/>
      <c r="C55" s="367"/>
      <c r="D55" s="455"/>
      <c r="E55" s="368"/>
      <c r="F55" s="368"/>
      <c r="G55" s="184"/>
      <c r="H55" s="184"/>
      <c r="I55" s="184"/>
      <c r="J55" s="184"/>
      <c r="K55" s="184"/>
      <c r="L55" s="220"/>
      <c r="M55" s="184"/>
      <c r="N55" s="184"/>
      <c r="O55" s="184"/>
      <c r="P55" s="184"/>
      <c r="Q55" s="184"/>
      <c r="R55" s="184"/>
      <c r="S55" s="184"/>
      <c r="T55" s="184"/>
      <c r="U55" s="184"/>
      <c r="V55" s="220"/>
      <c r="W55" s="184"/>
      <c r="X55" s="184"/>
      <c r="Y55" s="184"/>
      <c r="Z55" s="184"/>
      <c r="AA55" s="184"/>
      <c r="AB55" s="184"/>
      <c r="AC55" s="184"/>
      <c r="AD55" s="184"/>
      <c r="AE55" s="184"/>
      <c r="AF55" s="220"/>
      <c r="AG55" s="184"/>
      <c r="AH55" s="184"/>
      <c r="AI55" s="184"/>
      <c r="AJ55" s="184"/>
      <c r="AK55" s="184"/>
      <c r="AL55" s="184"/>
      <c r="AM55" s="184"/>
      <c r="AN55" s="184"/>
      <c r="AO55" s="184"/>
      <c r="AP55" s="220"/>
      <c r="AQ55" s="184"/>
      <c r="AR55" s="184"/>
      <c r="AS55" s="184"/>
      <c r="AT55" s="184"/>
      <c r="AU55" s="184"/>
      <c r="AV55" s="184"/>
      <c r="AW55" s="184"/>
    </row>
    <row r="56" spans="1:49" s="365" customFormat="1" ht="24.75" customHeight="1">
      <c r="A56" s="177"/>
      <c r="B56" s="518" t="s">
        <v>117</v>
      </c>
      <c r="C56" s="518" t="s">
        <v>117</v>
      </c>
      <c r="D56" s="518" t="s">
        <v>32</v>
      </c>
      <c r="E56" s="179"/>
      <c r="F56" s="179"/>
      <c r="G56" s="187"/>
      <c r="H56" s="187"/>
      <c r="I56" s="187"/>
      <c r="J56" s="178"/>
      <c r="K56" s="178"/>
      <c r="L56" s="178"/>
      <c r="M56" s="544"/>
      <c r="N56" s="544"/>
      <c r="O56" s="544"/>
      <c r="P56" s="544"/>
      <c r="Q56" s="544"/>
      <c r="R56" s="544"/>
      <c r="S56" s="544"/>
      <c r="T56" s="178"/>
      <c r="U56" s="178"/>
      <c r="V56" s="178"/>
      <c r="W56" s="544"/>
      <c r="X56" s="544"/>
      <c r="Y56" s="544"/>
      <c r="Z56" s="544"/>
      <c r="AA56" s="544"/>
      <c r="AB56" s="544"/>
      <c r="AC56" s="544"/>
      <c r="AD56" s="178"/>
      <c r="AE56" s="178"/>
      <c r="AF56" s="178"/>
      <c r="AG56" s="544"/>
      <c r="AH56" s="544"/>
      <c r="AI56" s="544"/>
      <c r="AJ56" s="544"/>
      <c r="AK56" s="544"/>
      <c r="AL56" s="544"/>
      <c r="AM56" s="544"/>
      <c r="AN56" s="178"/>
      <c r="AO56" s="178"/>
      <c r="AP56" s="178"/>
      <c r="AQ56" s="544"/>
      <c r="AR56" s="544"/>
      <c r="AS56" s="544"/>
      <c r="AT56" s="544"/>
      <c r="AU56" s="544"/>
      <c r="AV56" s="544"/>
      <c r="AW56" s="544"/>
    </row>
    <row r="57" spans="1:49" s="365" customFormat="1" ht="25.5" customHeight="1">
      <c r="A57" s="177"/>
      <c r="B57" s="519"/>
      <c r="C57" s="520"/>
      <c r="D57" s="521"/>
      <c r="E57" s="522">
        <f>IF(H57=0,0,H57/TotalHoursAllFirms)</f>
        <v>0</v>
      </c>
      <c r="F57" s="523">
        <f aca="true" t="shared" si="12" ref="F57:G61">K57+U57+AE57+AO57</f>
        <v>0</v>
      </c>
      <c r="G57" s="523">
        <f t="shared" si="12"/>
        <v>0</v>
      </c>
      <c r="H57" s="524">
        <f>J57+T57+AD57+AN57</f>
        <v>0</v>
      </c>
      <c r="I57" s="817"/>
      <c r="J57" s="524">
        <f>SUBTOTAL(9,M57:S57)</f>
        <v>0</v>
      </c>
      <c r="K57" s="545">
        <f>SUMPRODUCT(M57:S57,M$92:S$92)</f>
        <v>0</v>
      </c>
      <c r="L57" s="545">
        <f>SUMPRODUCT(M57:S57,M$94:S$94)</f>
        <v>0</v>
      </c>
      <c r="M57" s="452"/>
      <c r="N57" s="452"/>
      <c r="O57" s="452"/>
      <c r="P57" s="452"/>
      <c r="Q57" s="452"/>
      <c r="R57" s="452"/>
      <c r="S57" s="452"/>
      <c r="T57" s="524">
        <f>SUBTOTAL(9,W57:AC57)</f>
        <v>0</v>
      </c>
      <c r="U57" s="545">
        <f>SUMPRODUCT(W57:AC57,W$92:AC$92)</f>
        <v>0</v>
      </c>
      <c r="V57" s="545">
        <f>SUMPRODUCT(W57:AC57,W$94:AC$94)</f>
        <v>0</v>
      </c>
      <c r="W57" s="183"/>
      <c r="X57" s="183"/>
      <c r="Y57" s="183"/>
      <c r="Z57" s="183"/>
      <c r="AA57" s="183"/>
      <c r="AB57" s="183"/>
      <c r="AC57" s="183"/>
      <c r="AD57" s="524">
        <f>SUBTOTAL(9,AG57:AM57)</f>
        <v>0</v>
      </c>
      <c r="AE57" s="545">
        <f>SUMPRODUCT(AG57:AM57,AG$92:AM$92)</f>
        <v>0</v>
      </c>
      <c r="AF57" s="545">
        <f>SUMPRODUCT(AG57:AM57,AG$94:AM$94)</f>
        <v>0</v>
      </c>
      <c r="AG57" s="546"/>
      <c r="AH57" s="546"/>
      <c r="AI57" s="546"/>
      <c r="AJ57" s="546"/>
      <c r="AK57" s="546"/>
      <c r="AL57" s="546"/>
      <c r="AM57" s="546"/>
      <c r="AN57" s="524">
        <f>SUBTOTAL(9,AQ57:AW57)</f>
        <v>0</v>
      </c>
      <c r="AO57" s="545">
        <f>SUMPRODUCT(AQ57:AW57,AQ$92:AW$92)</f>
        <v>0</v>
      </c>
      <c r="AP57" s="545">
        <f>SUMPRODUCT(AQ57:AW57,AQ$94:AW$94)</f>
        <v>0</v>
      </c>
      <c r="AQ57" s="182"/>
      <c r="AR57" s="182"/>
      <c r="AS57" s="182"/>
      <c r="AT57" s="182"/>
      <c r="AU57" s="182"/>
      <c r="AV57" s="182"/>
      <c r="AW57" s="182"/>
    </row>
    <row r="58" spans="1:49" s="365" customFormat="1" ht="25.5" customHeight="1">
      <c r="A58" s="177"/>
      <c r="B58" s="519"/>
      <c r="C58" s="520"/>
      <c r="D58" s="521"/>
      <c r="E58" s="522">
        <f>IF(H58=0,0,H58/TotalHoursAllFirms)</f>
        <v>0</v>
      </c>
      <c r="F58" s="523">
        <f t="shared" si="12"/>
        <v>0</v>
      </c>
      <c r="G58" s="523">
        <f t="shared" si="12"/>
        <v>0</v>
      </c>
      <c r="H58" s="524">
        <f>J58+T58+AD58+AN58</f>
        <v>0</v>
      </c>
      <c r="I58" s="817"/>
      <c r="J58" s="524">
        <f>SUBTOTAL(9,M58:S58)</f>
        <v>0</v>
      </c>
      <c r="K58" s="545">
        <f>SUMPRODUCT(M58:S58,M$92:S$92)</f>
        <v>0</v>
      </c>
      <c r="L58" s="545">
        <f>SUMPRODUCT(M58:S58,M$94:S$94)</f>
        <v>0</v>
      </c>
      <c r="M58" s="452"/>
      <c r="N58" s="452"/>
      <c r="O58" s="452"/>
      <c r="P58" s="452"/>
      <c r="Q58" s="452"/>
      <c r="R58" s="452"/>
      <c r="S58" s="452"/>
      <c r="T58" s="524">
        <f>SUBTOTAL(9,W58:AC58)</f>
        <v>0</v>
      </c>
      <c r="U58" s="545">
        <f>SUMPRODUCT(W58:AC58,W$92:AC$92)</f>
        <v>0</v>
      </c>
      <c r="V58" s="545">
        <f>SUMPRODUCT(W58:AC58,W$94:AC$94)</f>
        <v>0</v>
      </c>
      <c r="W58" s="183"/>
      <c r="X58" s="183"/>
      <c r="Y58" s="183"/>
      <c r="Z58" s="183"/>
      <c r="AA58" s="183"/>
      <c r="AB58" s="183"/>
      <c r="AC58" s="183"/>
      <c r="AD58" s="524">
        <f>SUBTOTAL(9,AG58:AM58)</f>
        <v>0</v>
      </c>
      <c r="AE58" s="545">
        <f>SUMPRODUCT(AG58:AM58,AG$92:AM$92)</f>
        <v>0</v>
      </c>
      <c r="AF58" s="545">
        <f>SUMPRODUCT(AG58:AM58,AG$94:AM$94)</f>
        <v>0</v>
      </c>
      <c r="AG58" s="546"/>
      <c r="AH58" s="546"/>
      <c r="AI58" s="546"/>
      <c r="AJ58" s="546"/>
      <c r="AK58" s="546"/>
      <c r="AL58" s="546"/>
      <c r="AM58" s="546"/>
      <c r="AN58" s="524">
        <f>SUBTOTAL(9,AQ58:AW58)</f>
        <v>0</v>
      </c>
      <c r="AO58" s="545">
        <f>SUMPRODUCT(AQ58:AW58,AQ$92:AW$92)</f>
        <v>0</v>
      </c>
      <c r="AP58" s="545">
        <f>SUMPRODUCT(AQ58:AW58,AQ$94:AW$94)</f>
        <v>0</v>
      </c>
      <c r="AQ58" s="182"/>
      <c r="AR58" s="182"/>
      <c r="AS58" s="182"/>
      <c r="AT58" s="182"/>
      <c r="AU58" s="182"/>
      <c r="AV58" s="182"/>
      <c r="AW58" s="182"/>
    </row>
    <row r="59" spans="1:49" s="365" customFormat="1" ht="25.5" customHeight="1">
      <c r="A59" s="177"/>
      <c r="B59" s="519"/>
      <c r="C59" s="520"/>
      <c r="D59" s="521"/>
      <c r="E59" s="522">
        <f>IF(H59=0,0,H59/TotalHoursAllFirms)</f>
        <v>0</v>
      </c>
      <c r="F59" s="523">
        <f t="shared" si="12"/>
        <v>0</v>
      </c>
      <c r="G59" s="523">
        <f t="shared" si="12"/>
        <v>0</v>
      </c>
      <c r="H59" s="524">
        <f>J59+T59+AD59+AN59</f>
        <v>0</v>
      </c>
      <c r="I59" s="817"/>
      <c r="J59" s="524">
        <f>SUBTOTAL(9,M59:S59)</f>
        <v>0</v>
      </c>
      <c r="K59" s="545">
        <f>SUMPRODUCT(M59:S59,M$92:S$92)</f>
        <v>0</v>
      </c>
      <c r="L59" s="545">
        <f>SUMPRODUCT(M59:S59,M$94:S$94)</f>
        <v>0</v>
      </c>
      <c r="M59" s="452"/>
      <c r="N59" s="452"/>
      <c r="O59" s="452"/>
      <c r="P59" s="452"/>
      <c r="Q59" s="452"/>
      <c r="R59" s="452"/>
      <c r="S59" s="452"/>
      <c r="T59" s="524">
        <f>SUBTOTAL(9,W59:AC59)</f>
        <v>0</v>
      </c>
      <c r="U59" s="545">
        <f>SUMPRODUCT(W59:AC59,W$92:AC$92)</f>
        <v>0</v>
      </c>
      <c r="V59" s="545">
        <f>SUMPRODUCT(W59:AC59,W$94:AC$94)</f>
        <v>0</v>
      </c>
      <c r="W59" s="183"/>
      <c r="X59" s="183"/>
      <c r="Y59" s="183"/>
      <c r="Z59" s="183"/>
      <c r="AA59" s="183"/>
      <c r="AB59" s="183"/>
      <c r="AC59" s="183"/>
      <c r="AD59" s="524">
        <f>SUBTOTAL(9,AG59:AM59)</f>
        <v>0</v>
      </c>
      <c r="AE59" s="545">
        <f>SUMPRODUCT(AG59:AM59,AG$92:AM$92)</f>
        <v>0</v>
      </c>
      <c r="AF59" s="545">
        <f>SUMPRODUCT(AG59:AM59,AG$94:AM$94)</f>
        <v>0</v>
      </c>
      <c r="AG59" s="546"/>
      <c r="AH59" s="546"/>
      <c r="AI59" s="546"/>
      <c r="AJ59" s="546"/>
      <c r="AK59" s="546"/>
      <c r="AL59" s="546"/>
      <c r="AM59" s="546"/>
      <c r="AN59" s="524">
        <f>SUBTOTAL(9,AQ59:AW59)</f>
        <v>0</v>
      </c>
      <c r="AO59" s="545">
        <f>SUMPRODUCT(AQ59:AW59,AQ$92:AW$92)</f>
        <v>0</v>
      </c>
      <c r="AP59" s="545">
        <f>SUMPRODUCT(AQ59:AW59,AQ$94:AW$94)</f>
        <v>0</v>
      </c>
      <c r="AQ59" s="182"/>
      <c r="AR59" s="182"/>
      <c r="AS59" s="182"/>
      <c r="AT59" s="182"/>
      <c r="AU59" s="182"/>
      <c r="AV59" s="182"/>
      <c r="AW59" s="182"/>
    </row>
    <row r="60" spans="1:49" s="365" customFormat="1" ht="25.5" customHeight="1">
      <c r="A60" s="177"/>
      <c r="B60" s="519"/>
      <c r="C60" s="520"/>
      <c r="D60" s="521"/>
      <c r="E60" s="522">
        <f>IF(H60=0,0,H60/TotalHoursAllFirms)</f>
        <v>0</v>
      </c>
      <c r="F60" s="523">
        <f t="shared" si="12"/>
        <v>0</v>
      </c>
      <c r="G60" s="523">
        <f t="shared" si="12"/>
        <v>0</v>
      </c>
      <c r="H60" s="524">
        <f>J60+T60+AD60+AN60</f>
        <v>0</v>
      </c>
      <c r="I60" s="817"/>
      <c r="J60" s="524">
        <f>SUBTOTAL(9,M60:S60)</f>
        <v>0</v>
      </c>
      <c r="K60" s="545">
        <f>SUMPRODUCT(M60:S60,M$92:S$92)</f>
        <v>0</v>
      </c>
      <c r="L60" s="545">
        <f>SUMPRODUCT(M60:S60,M$94:S$94)</f>
        <v>0</v>
      </c>
      <c r="M60" s="452"/>
      <c r="N60" s="452"/>
      <c r="O60" s="452"/>
      <c r="P60" s="452"/>
      <c r="Q60" s="452"/>
      <c r="R60" s="452"/>
      <c r="S60" s="452"/>
      <c r="T60" s="524">
        <f>SUBTOTAL(9,W60:AC60)</f>
        <v>0</v>
      </c>
      <c r="U60" s="545">
        <f>SUMPRODUCT(W60:AC60,W$92:AC$92)</f>
        <v>0</v>
      </c>
      <c r="V60" s="545">
        <f>SUMPRODUCT(W60:AC60,W$94:AC$94)</f>
        <v>0</v>
      </c>
      <c r="W60" s="183"/>
      <c r="X60" s="183"/>
      <c r="Y60" s="183"/>
      <c r="Z60" s="183"/>
      <c r="AA60" s="183"/>
      <c r="AB60" s="183"/>
      <c r="AC60" s="183"/>
      <c r="AD60" s="524">
        <f>SUBTOTAL(9,AG60:AM60)</f>
        <v>0</v>
      </c>
      <c r="AE60" s="545">
        <f>SUMPRODUCT(AG60:AM60,AG$92:AM$92)</f>
        <v>0</v>
      </c>
      <c r="AF60" s="545">
        <f>SUMPRODUCT(AG60:AM60,AG$94:AM$94)</f>
        <v>0</v>
      </c>
      <c r="AG60" s="546"/>
      <c r="AH60" s="546"/>
      <c r="AI60" s="546"/>
      <c r="AJ60" s="546"/>
      <c r="AK60" s="546"/>
      <c r="AL60" s="546"/>
      <c r="AM60" s="546"/>
      <c r="AN60" s="524">
        <f>SUBTOTAL(9,AQ60:AW60)</f>
        <v>0</v>
      </c>
      <c r="AO60" s="545">
        <f>SUMPRODUCT(AQ60:AW60,AQ$92:AW$92)</f>
        <v>0</v>
      </c>
      <c r="AP60" s="545">
        <f>SUMPRODUCT(AQ60:AW60,AQ$94:AW$94)</f>
        <v>0</v>
      </c>
      <c r="AQ60" s="182"/>
      <c r="AR60" s="182"/>
      <c r="AS60" s="182"/>
      <c r="AT60" s="182"/>
      <c r="AU60" s="182"/>
      <c r="AV60" s="182"/>
      <c r="AW60" s="182"/>
    </row>
    <row r="61" spans="1:49" s="365" customFormat="1" ht="25.5" customHeight="1" thickBot="1">
      <c r="A61" s="177"/>
      <c r="B61" s="530"/>
      <c r="C61" s="531"/>
      <c r="D61" s="532"/>
      <c r="E61" s="533">
        <f>IF(H61=0,0,H61/TotalHoursAllFirms)</f>
        <v>0</v>
      </c>
      <c r="F61" s="534">
        <f t="shared" si="12"/>
        <v>0</v>
      </c>
      <c r="G61" s="534">
        <f t="shared" si="12"/>
        <v>0</v>
      </c>
      <c r="H61" s="535">
        <f>J61+T61+AD61+AN61</f>
        <v>0</v>
      </c>
      <c r="I61" s="817"/>
      <c r="J61" s="535">
        <f>SUBTOTAL(9,M61:S61)</f>
        <v>0</v>
      </c>
      <c r="K61" s="581">
        <f>SUMPRODUCT(M61:S61,M$92:S$92)</f>
        <v>0</v>
      </c>
      <c r="L61" s="581">
        <f>SUMPRODUCT(M61:S61,M$94:S$94)</f>
        <v>0</v>
      </c>
      <c r="M61" s="582"/>
      <c r="N61" s="582"/>
      <c r="O61" s="582"/>
      <c r="P61" s="582"/>
      <c r="Q61" s="582"/>
      <c r="R61" s="582"/>
      <c r="S61" s="582"/>
      <c r="T61" s="535">
        <f>SUBTOTAL(9,W61:AC61)</f>
        <v>0</v>
      </c>
      <c r="U61" s="581">
        <f>SUMPRODUCT(W61:AC61,W$92:AC$92)</f>
        <v>0</v>
      </c>
      <c r="V61" s="581">
        <f>SUMPRODUCT(W61:AC61,W$94:AC$94)</f>
        <v>0</v>
      </c>
      <c r="W61" s="583"/>
      <c r="X61" s="583"/>
      <c r="Y61" s="583"/>
      <c r="Z61" s="583"/>
      <c r="AA61" s="583"/>
      <c r="AB61" s="583"/>
      <c r="AC61" s="583"/>
      <c r="AD61" s="535">
        <f>SUBTOTAL(9,AG61:AM61)</f>
        <v>0</v>
      </c>
      <c r="AE61" s="581">
        <f>SUMPRODUCT(AG61:AM61,AG$92:AM$92)</f>
        <v>0</v>
      </c>
      <c r="AF61" s="581">
        <f>SUMPRODUCT(AG61:AM61,AG$94:AM$94)</f>
        <v>0</v>
      </c>
      <c r="AG61" s="584"/>
      <c r="AH61" s="584"/>
      <c r="AI61" s="584"/>
      <c r="AJ61" s="584"/>
      <c r="AK61" s="584"/>
      <c r="AL61" s="584"/>
      <c r="AM61" s="584"/>
      <c r="AN61" s="535">
        <f>SUBTOTAL(9,AQ61:AW61)</f>
        <v>0</v>
      </c>
      <c r="AO61" s="581">
        <f>SUMPRODUCT(AQ61:AW61,AQ$92:AW$92)</f>
        <v>0</v>
      </c>
      <c r="AP61" s="581">
        <f>SUMPRODUCT(AQ61:AW61,AQ$94:AW$94)</f>
        <v>0</v>
      </c>
      <c r="AQ61" s="585"/>
      <c r="AR61" s="585"/>
      <c r="AS61" s="585"/>
      <c r="AT61" s="585"/>
      <c r="AU61" s="585"/>
      <c r="AV61" s="585"/>
      <c r="AW61" s="585"/>
    </row>
    <row r="62" spans="1:49" s="365" customFormat="1" ht="25.5" customHeight="1" thickTop="1">
      <c r="A62" s="177"/>
      <c r="B62" s="536"/>
      <c r="C62" s="537"/>
      <c r="D62" s="538" t="s">
        <v>8</v>
      </c>
      <c r="E62" s="539">
        <f>SUBTOTAL(9,E57:E61)</f>
        <v>0</v>
      </c>
      <c r="F62" s="540">
        <f>SUBTOTAL(9,F57:F61)</f>
        <v>0</v>
      </c>
      <c r="G62" s="540">
        <f>SUBTOTAL(9,G57:G61)</f>
        <v>0</v>
      </c>
      <c r="H62" s="541">
        <f>SUBTOTAL(9,H57:H61)</f>
        <v>0</v>
      </c>
      <c r="I62" s="186"/>
      <c r="J62" s="541">
        <f>SUM(,J57:J61)</f>
        <v>0</v>
      </c>
      <c r="K62" s="540">
        <f aca="true" t="shared" si="13" ref="K62:AO62">SUBTOTAL(9,K57:K61)</f>
        <v>0</v>
      </c>
      <c r="L62" s="540">
        <f t="shared" si="13"/>
        <v>0</v>
      </c>
      <c r="M62" s="541">
        <f t="shared" si="13"/>
        <v>0</v>
      </c>
      <c r="N62" s="541">
        <f t="shared" si="13"/>
        <v>0</v>
      </c>
      <c r="O62" s="541">
        <f t="shared" si="13"/>
        <v>0</v>
      </c>
      <c r="P62" s="541">
        <f t="shared" si="13"/>
        <v>0</v>
      </c>
      <c r="Q62" s="541">
        <f t="shared" si="13"/>
        <v>0</v>
      </c>
      <c r="R62" s="541">
        <f t="shared" si="13"/>
        <v>0</v>
      </c>
      <c r="S62" s="541">
        <f t="shared" si="13"/>
        <v>0</v>
      </c>
      <c r="T62" s="541">
        <f>SUM(,T57:T61)</f>
        <v>0</v>
      </c>
      <c r="U62" s="540">
        <f t="shared" si="13"/>
        <v>0</v>
      </c>
      <c r="V62" s="540">
        <f t="shared" si="13"/>
        <v>0</v>
      </c>
      <c r="W62" s="541">
        <f t="shared" si="13"/>
        <v>0</v>
      </c>
      <c r="X62" s="541">
        <f t="shared" si="13"/>
        <v>0</v>
      </c>
      <c r="Y62" s="541">
        <f t="shared" si="13"/>
        <v>0</v>
      </c>
      <c r="Z62" s="541">
        <f t="shared" si="13"/>
        <v>0</v>
      </c>
      <c r="AA62" s="541">
        <f t="shared" si="13"/>
        <v>0</v>
      </c>
      <c r="AB62" s="541">
        <f t="shared" si="13"/>
        <v>0</v>
      </c>
      <c r="AC62" s="541">
        <f t="shared" si="13"/>
        <v>0</v>
      </c>
      <c r="AD62" s="541">
        <f>SUM(AD57:AD61)</f>
        <v>0</v>
      </c>
      <c r="AE62" s="540">
        <f t="shared" si="13"/>
        <v>0</v>
      </c>
      <c r="AF62" s="540">
        <f t="shared" si="13"/>
        <v>0</v>
      </c>
      <c r="AG62" s="541">
        <f t="shared" si="13"/>
        <v>0</v>
      </c>
      <c r="AH62" s="541">
        <f t="shared" si="13"/>
        <v>0</v>
      </c>
      <c r="AI62" s="541">
        <f t="shared" si="13"/>
        <v>0</v>
      </c>
      <c r="AJ62" s="541">
        <f t="shared" si="13"/>
        <v>0</v>
      </c>
      <c r="AK62" s="541">
        <f t="shared" si="13"/>
        <v>0</v>
      </c>
      <c r="AL62" s="541">
        <f t="shared" si="13"/>
        <v>0</v>
      </c>
      <c r="AM62" s="541">
        <f t="shared" si="13"/>
        <v>0</v>
      </c>
      <c r="AN62" s="541">
        <f>SUM(,AN57:AN61)</f>
        <v>0</v>
      </c>
      <c r="AO62" s="540">
        <f t="shared" si="13"/>
        <v>0</v>
      </c>
      <c r="AP62" s="540">
        <f aca="true" t="shared" si="14" ref="AP62:AW62">SUBTOTAL(9,AP57:AP61)</f>
        <v>0</v>
      </c>
      <c r="AQ62" s="541">
        <f t="shared" si="14"/>
        <v>0</v>
      </c>
      <c r="AR62" s="541">
        <f t="shared" si="14"/>
        <v>0</v>
      </c>
      <c r="AS62" s="541">
        <f t="shared" si="14"/>
        <v>0</v>
      </c>
      <c r="AT62" s="541">
        <f t="shared" si="14"/>
        <v>0</v>
      </c>
      <c r="AU62" s="541">
        <f t="shared" si="14"/>
        <v>0</v>
      </c>
      <c r="AV62" s="541">
        <f t="shared" si="14"/>
        <v>0</v>
      </c>
      <c r="AW62" s="541">
        <f t="shared" si="14"/>
        <v>0</v>
      </c>
    </row>
    <row r="63" spans="1:49" s="365" customFormat="1" ht="15" customHeight="1">
      <c r="A63" s="177"/>
      <c r="B63" s="369"/>
      <c r="C63" s="370"/>
      <c r="D63" s="456"/>
      <c r="E63" s="368"/>
      <c r="F63" s="368"/>
      <c r="G63" s="184"/>
      <c r="H63" s="184"/>
      <c r="I63" s="184"/>
      <c r="J63" s="184"/>
      <c r="K63" s="184"/>
      <c r="L63" s="220"/>
      <c r="M63" s="184"/>
      <c r="N63" s="184"/>
      <c r="O63" s="184"/>
      <c r="P63" s="184"/>
      <c r="Q63" s="184"/>
      <c r="R63" s="184"/>
      <c r="S63" s="184"/>
      <c r="T63" s="184"/>
      <c r="U63" s="184"/>
      <c r="V63" s="220"/>
      <c r="W63" s="184"/>
      <c r="X63" s="184"/>
      <c r="Y63" s="184"/>
      <c r="Z63" s="184"/>
      <c r="AA63" s="184"/>
      <c r="AB63" s="184"/>
      <c r="AC63" s="184"/>
      <c r="AD63" s="184"/>
      <c r="AE63" s="184"/>
      <c r="AF63" s="220"/>
      <c r="AG63" s="184"/>
      <c r="AH63" s="184"/>
      <c r="AI63" s="184"/>
      <c r="AJ63" s="184"/>
      <c r="AK63" s="184"/>
      <c r="AL63" s="184"/>
      <c r="AM63" s="184"/>
      <c r="AN63" s="184"/>
      <c r="AO63" s="184"/>
      <c r="AP63" s="220"/>
      <c r="AQ63" s="184"/>
      <c r="AR63" s="184"/>
      <c r="AS63" s="184"/>
      <c r="AT63" s="184"/>
      <c r="AU63" s="184"/>
      <c r="AV63" s="184"/>
      <c r="AW63" s="184"/>
    </row>
    <row r="64" spans="1:49" s="365" customFormat="1" ht="24.75" customHeight="1">
      <c r="A64" s="177"/>
      <c r="B64" s="518" t="s">
        <v>117</v>
      </c>
      <c r="C64" s="518" t="s">
        <v>117</v>
      </c>
      <c r="D64" s="518" t="s">
        <v>32</v>
      </c>
      <c r="E64" s="179"/>
      <c r="F64" s="179"/>
      <c r="G64" s="187"/>
      <c r="H64" s="187"/>
      <c r="I64" s="187"/>
      <c r="J64" s="178"/>
      <c r="K64" s="178"/>
      <c r="L64" s="178"/>
      <c r="M64" s="544"/>
      <c r="N64" s="544"/>
      <c r="O64" s="544"/>
      <c r="P64" s="544"/>
      <c r="Q64" s="544"/>
      <c r="R64" s="544"/>
      <c r="S64" s="544"/>
      <c r="T64" s="178"/>
      <c r="U64" s="178"/>
      <c r="V64" s="178"/>
      <c r="W64" s="544"/>
      <c r="X64" s="544"/>
      <c r="Y64" s="544"/>
      <c r="Z64" s="544"/>
      <c r="AA64" s="544"/>
      <c r="AB64" s="544"/>
      <c r="AC64" s="544"/>
      <c r="AD64" s="186"/>
      <c r="AE64" s="178"/>
      <c r="AF64" s="178"/>
      <c r="AG64" s="544"/>
      <c r="AH64" s="544"/>
      <c r="AI64" s="544"/>
      <c r="AJ64" s="544"/>
      <c r="AK64" s="544"/>
      <c r="AL64" s="544"/>
      <c r="AM64" s="544"/>
      <c r="AN64" s="186"/>
      <c r="AO64" s="178"/>
      <c r="AP64" s="178"/>
      <c r="AQ64" s="544"/>
      <c r="AR64" s="544"/>
      <c r="AS64" s="544"/>
      <c r="AT64" s="544"/>
      <c r="AU64" s="544"/>
      <c r="AV64" s="544"/>
      <c r="AW64" s="544"/>
    </row>
    <row r="65" spans="1:49" s="365" customFormat="1" ht="25.5" customHeight="1">
      <c r="A65" s="177"/>
      <c r="B65" s="519"/>
      <c r="C65" s="520"/>
      <c r="D65" s="521"/>
      <c r="E65" s="522">
        <f>IF(H65=0,0,H65/TotalHoursAllFirms)</f>
        <v>0</v>
      </c>
      <c r="F65" s="523">
        <f aca="true" t="shared" si="15" ref="F65:G69">K65+U65+AE65+AO65</f>
        <v>0</v>
      </c>
      <c r="G65" s="523">
        <f t="shared" si="15"/>
        <v>0</v>
      </c>
      <c r="H65" s="524">
        <f>J65+T65+AD65+AN65</f>
        <v>0</v>
      </c>
      <c r="I65" s="817"/>
      <c r="J65" s="524">
        <f>SUBTOTAL(9,M65:S65)</f>
        <v>0</v>
      </c>
      <c r="K65" s="545">
        <f>SUMPRODUCT(M65:S65,M$92:S$92)</f>
        <v>0</v>
      </c>
      <c r="L65" s="545">
        <f>SUMPRODUCT(M65:S65,M$94:S$94)</f>
        <v>0</v>
      </c>
      <c r="M65" s="452"/>
      <c r="N65" s="452"/>
      <c r="O65" s="452"/>
      <c r="P65" s="452"/>
      <c r="Q65" s="452"/>
      <c r="R65" s="452"/>
      <c r="S65" s="452"/>
      <c r="T65" s="524">
        <f>SUBTOTAL(9,W65:AC65)</f>
        <v>0</v>
      </c>
      <c r="U65" s="545">
        <f>SUMPRODUCT(W65:AC65,W$92:AC$92)</f>
        <v>0</v>
      </c>
      <c r="V65" s="545">
        <f>SUMPRODUCT(W65:AC65,W$94:AC$94)</f>
        <v>0</v>
      </c>
      <c r="W65" s="183"/>
      <c r="X65" s="183"/>
      <c r="Y65" s="183"/>
      <c r="Z65" s="183"/>
      <c r="AA65" s="183"/>
      <c r="AB65" s="183"/>
      <c r="AC65" s="183"/>
      <c r="AD65" s="524">
        <f>SUBTOTAL(9,AG65:AM65)</f>
        <v>0</v>
      </c>
      <c r="AE65" s="545">
        <f>SUMPRODUCT(AG65:AM65,AG$92:AM$92)</f>
        <v>0</v>
      </c>
      <c r="AF65" s="545">
        <f>SUMPRODUCT(AG65:AM65,AG$94:AM$94)</f>
        <v>0</v>
      </c>
      <c r="AG65" s="546"/>
      <c r="AH65" s="546"/>
      <c r="AI65" s="546"/>
      <c r="AJ65" s="546"/>
      <c r="AK65" s="546"/>
      <c r="AL65" s="546"/>
      <c r="AM65" s="546"/>
      <c r="AN65" s="524">
        <f>SUBTOTAL(9,AQ65:AW65)</f>
        <v>0</v>
      </c>
      <c r="AO65" s="545">
        <f>SUMPRODUCT(AQ65:AW65,AQ$92:AW$92)</f>
        <v>0</v>
      </c>
      <c r="AP65" s="545">
        <f>SUMPRODUCT(AQ65:AW65,AQ$94:AW$94)</f>
        <v>0</v>
      </c>
      <c r="AQ65" s="182"/>
      <c r="AR65" s="182"/>
      <c r="AS65" s="182"/>
      <c r="AT65" s="182"/>
      <c r="AU65" s="182"/>
      <c r="AV65" s="182"/>
      <c r="AW65" s="182"/>
    </row>
    <row r="66" spans="1:49" s="365" customFormat="1" ht="25.5" customHeight="1">
      <c r="A66" s="177"/>
      <c r="B66" s="519"/>
      <c r="C66" s="520"/>
      <c r="D66" s="521"/>
      <c r="E66" s="522">
        <f>IF(H66=0,0,H66/TotalHoursAllFirms)</f>
        <v>0</v>
      </c>
      <c r="F66" s="523">
        <f t="shared" si="15"/>
        <v>0</v>
      </c>
      <c r="G66" s="523">
        <f t="shared" si="15"/>
        <v>0</v>
      </c>
      <c r="H66" s="524">
        <f>J66+T66+AD66+AN66</f>
        <v>0</v>
      </c>
      <c r="I66" s="817"/>
      <c r="J66" s="524">
        <f>SUBTOTAL(9,M66:S66)</f>
        <v>0</v>
      </c>
      <c r="K66" s="545">
        <f>SUMPRODUCT(M66:S66,M$92:S$92)</f>
        <v>0</v>
      </c>
      <c r="L66" s="545">
        <f>SUMPRODUCT(M66:S66,M$94:S$94)</f>
        <v>0</v>
      </c>
      <c r="M66" s="452"/>
      <c r="N66" s="452"/>
      <c r="O66" s="452"/>
      <c r="P66" s="452"/>
      <c r="Q66" s="452"/>
      <c r="R66" s="452"/>
      <c r="S66" s="452"/>
      <c r="T66" s="524">
        <f>SUBTOTAL(9,W66:AC66)</f>
        <v>0</v>
      </c>
      <c r="U66" s="545">
        <f>SUMPRODUCT(W66:AC66,W$92:AC$92)</f>
        <v>0</v>
      </c>
      <c r="V66" s="545">
        <f>SUMPRODUCT(W66:AC66,W$94:AC$94)</f>
        <v>0</v>
      </c>
      <c r="W66" s="183"/>
      <c r="X66" s="183"/>
      <c r="Y66" s="183"/>
      <c r="Z66" s="183"/>
      <c r="AA66" s="183"/>
      <c r="AB66" s="183"/>
      <c r="AC66" s="183"/>
      <c r="AD66" s="524">
        <f>SUBTOTAL(9,AG66:AM66)</f>
        <v>0</v>
      </c>
      <c r="AE66" s="545">
        <f>SUMPRODUCT(AG66:AM66,AG$92:AM$92)</f>
        <v>0</v>
      </c>
      <c r="AF66" s="545">
        <f>SUMPRODUCT(AG66:AM66,AG$94:AM$94)</f>
        <v>0</v>
      </c>
      <c r="AG66" s="546"/>
      <c r="AH66" s="546"/>
      <c r="AI66" s="546"/>
      <c r="AJ66" s="546"/>
      <c r="AK66" s="546"/>
      <c r="AL66" s="546"/>
      <c r="AM66" s="546"/>
      <c r="AN66" s="524">
        <f>SUBTOTAL(9,AQ66:AW66)</f>
        <v>0</v>
      </c>
      <c r="AO66" s="545">
        <f>SUMPRODUCT(AQ66:AW66,AQ$92:AW$92)</f>
        <v>0</v>
      </c>
      <c r="AP66" s="545">
        <f>SUMPRODUCT(AQ66:AW66,AQ$94:AW$94)</f>
        <v>0</v>
      </c>
      <c r="AQ66" s="182"/>
      <c r="AR66" s="182"/>
      <c r="AS66" s="182"/>
      <c r="AT66" s="182"/>
      <c r="AU66" s="182"/>
      <c r="AV66" s="182"/>
      <c r="AW66" s="182"/>
    </row>
    <row r="67" spans="1:49" s="365" customFormat="1" ht="25.5" customHeight="1">
      <c r="A67" s="177"/>
      <c r="B67" s="519"/>
      <c r="C67" s="520"/>
      <c r="D67" s="521"/>
      <c r="E67" s="522">
        <f>IF(H67=0,0,H67/TotalHoursAllFirms)</f>
        <v>0</v>
      </c>
      <c r="F67" s="523">
        <f t="shared" si="15"/>
        <v>0</v>
      </c>
      <c r="G67" s="523">
        <f t="shared" si="15"/>
        <v>0</v>
      </c>
      <c r="H67" s="524">
        <f>J67+T67+AD67+AN67</f>
        <v>0</v>
      </c>
      <c r="I67" s="817"/>
      <c r="J67" s="524">
        <f>SUBTOTAL(9,M67:S67)</f>
        <v>0</v>
      </c>
      <c r="K67" s="545">
        <f>SUMPRODUCT(M67:S67,M$92:S$92)</f>
        <v>0</v>
      </c>
      <c r="L67" s="545">
        <f>SUMPRODUCT(M67:S67,M$94:S$94)</f>
        <v>0</v>
      </c>
      <c r="M67" s="452"/>
      <c r="N67" s="452"/>
      <c r="O67" s="452"/>
      <c r="P67" s="452"/>
      <c r="Q67" s="452"/>
      <c r="R67" s="452"/>
      <c r="S67" s="452"/>
      <c r="T67" s="524">
        <f>SUBTOTAL(9,W67:AC67)</f>
        <v>0</v>
      </c>
      <c r="U67" s="545">
        <f>SUMPRODUCT(W67:AC67,W$92:AC$92)</f>
        <v>0</v>
      </c>
      <c r="V67" s="545">
        <f>SUMPRODUCT(W67:AC67,W$94:AC$94)</f>
        <v>0</v>
      </c>
      <c r="W67" s="183"/>
      <c r="X67" s="183"/>
      <c r="Y67" s="183"/>
      <c r="Z67" s="183"/>
      <c r="AA67" s="183"/>
      <c r="AB67" s="183"/>
      <c r="AC67" s="183"/>
      <c r="AD67" s="524">
        <f>SUBTOTAL(9,AG67:AM67)</f>
        <v>0</v>
      </c>
      <c r="AE67" s="545">
        <f>SUMPRODUCT(AG67:AM67,AG$92:AM$92)</f>
        <v>0</v>
      </c>
      <c r="AF67" s="545">
        <f>SUMPRODUCT(AG67:AM67,AG$94:AM$94)</f>
        <v>0</v>
      </c>
      <c r="AG67" s="546"/>
      <c r="AH67" s="546"/>
      <c r="AI67" s="546"/>
      <c r="AJ67" s="546"/>
      <c r="AK67" s="546"/>
      <c r="AL67" s="546"/>
      <c r="AM67" s="546"/>
      <c r="AN67" s="524">
        <f>SUBTOTAL(9,AQ67:AW67)</f>
        <v>0</v>
      </c>
      <c r="AO67" s="545">
        <f>SUMPRODUCT(AQ67:AW67,AQ$92:AW$92)</f>
        <v>0</v>
      </c>
      <c r="AP67" s="545">
        <f>SUMPRODUCT(AQ67:AW67,AQ$94:AW$94)</f>
        <v>0</v>
      </c>
      <c r="AQ67" s="182"/>
      <c r="AR67" s="182"/>
      <c r="AS67" s="182"/>
      <c r="AT67" s="182"/>
      <c r="AU67" s="182"/>
      <c r="AV67" s="182"/>
      <c r="AW67" s="182"/>
    </row>
    <row r="68" spans="1:49" s="365" customFormat="1" ht="25.5" customHeight="1">
      <c r="A68" s="177"/>
      <c r="B68" s="519"/>
      <c r="C68" s="520"/>
      <c r="D68" s="521"/>
      <c r="E68" s="522">
        <f>IF(H68=0,0,H68/TotalHoursAllFirms)</f>
        <v>0</v>
      </c>
      <c r="F68" s="523">
        <f t="shared" si="15"/>
        <v>0</v>
      </c>
      <c r="G68" s="523">
        <f t="shared" si="15"/>
        <v>0</v>
      </c>
      <c r="H68" s="524">
        <f>J68+T68+AD68+AN68</f>
        <v>0</v>
      </c>
      <c r="I68" s="817"/>
      <c r="J68" s="524">
        <f>SUBTOTAL(9,M68:S68)</f>
        <v>0</v>
      </c>
      <c r="K68" s="545">
        <f>SUMPRODUCT(M68:S68,M$92:S$92)</f>
        <v>0</v>
      </c>
      <c r="L68" s="545">
        <f>SUMPRODUCT(M68:S68,M$94:S$94)</f>
        <v>0</v>
      </c>
      <c r="M68" s="452"/>
      <c r="N68" s="452"/>
      <c r="O68" s="452"/>
      <c r="P68" s="452"/>
      <c r="Q68" s="452"/>
      <c r="R68" s="452"/>
      <c r="S68" s="452"/>
      <c r="T68" s="524">
        <f>SUBTOTAL(9,W68:AC68)</f>
        <v>0</v>
      </c>
      <c r="U68" s="545">
        <f>SUMPRODUCT(W68:AC68,W$92:AC$92)</f>
        <v>0</v>
      </c>
      <c r="V68" s="545">
        <f>SUMPRODUCT(W68:AC68,W$94:AC$94)</f>
        <v>0</v>
      </c>
      <c r="W68" s="183"/>
      <c r="X68" s="183"/>
      <c r="Y68" s="183"/>
      <c r="Z68" s="183"/>
      <c r="AA68" s="183"/>
      <c r="AB68" s="183"/>
      <c r="AC68" s="183"/>
      <c r="AD68" s="524">
        <f>SUBTOTAL(9,AG68:AM68)</f>
        <v>0</v>
      </c>
      <c r="AE68" s="545">
        <f>SUMPRODUCT(AG68:AM68,AG$92:AM$92)</f>
        <v>0</v>
      </c>
      <c r="AF68" s="545">
        <f>SUMPRODUCT(AG68:AM68,AG$94:AM$94)</f>
        <v>0</v>
      </c>
      <c r="AG68" s="546"/>
      <c r="AH68" s="546"/>
      <c r="AI68" s="546"/>
      <c r="AJ68" s="546"/>
      <c r="AK68" s="546"/>
      <c r="AL68" s="546"/>
      <c r="AM68" s="546"/>
      <c r="AN68" s="524">
        <f>SUBTOTAL(9,AQ68:AW68)</f>
        <v>0</v>
      </c>
      <c r="AO68" s="545">
        <f>SUMPRODUCT(AQ68:AW68,AQ$92:AW$92)</f>
        <v>0</v>
      </c>
      <c r="AP68" s="545">
        <f>SUMPRODUCT(AQ68:AW68,AQ$94:AW$94)</f>
        <v>0</v>
      </c>
      <c r="AQ68" s="182"/>
      <c r="AR68" s="182"/>
      <c r="AS68" s="182"/>
      <c r="AT68" s="182"/>
      <c r="AU68" s="182"/>
      <c r="AV68" s="182"/>
      <c r="AW68" s="182"/>
    </row>
    <row r="69" spans="1:49" s="365" customFormat="1" ht="25.5" customHeight="1" thickBot="1">
      <c r="A69" s="177"/>
      <c r="B69" s="530"/>
      <c r="C69" s="531"/>
      <c r="D69" s="532"/>
      <c r="E69" s="533">
        <f>IF(H69=0,0,H69/TotalHoursAllFirms)</f>
        <v>0</v>
      </c>
      <c r="F69" s="534">
        <f t="shared" si="15"/>
        <v>0</v>
      </c>
      <c r="G69" s="534">
        <f t="shared" si="15"/>
        <v>0</v>
      </c>
      <c r="H69" s="535">
        <f>J69+T69+AD69+AN69</f>
        <v>0</v>
      </c>
      <c r="I69" s="817"/>
      <c r="J69" s="535">
        <f>SUBTOTAL(9,M69:S69)</f>
        <v>0</v>
      </c>
      <c r="K69" s="581">
        <f>SUMPRODUCT(M69:S69,M$92:S$92)</f>
        <v>0</v>
      </c>
      <c r="L69" s="581">
        <f>SUMPRODUCT(M69:S69,M$94:S$94)</f>
        <v>0</v>
      </c>
      <c r="M69" s="582"/>
      <c r="N69" s="582"/>
      <c r="O69" s="582"/>
      <c r="P69" s="582"/>
      <c r="Q69" s="582"/>
      <c r="R69" s="582"/>
      <c r="S69" s="582"/>
      <c r="T69" s="535">
        <f>SUBTOTAL(9,W69:AC69)</f>
        <v>0</v>
      </c>
      <c r="U69" s="581">
        <f>SUMPRODUCT(W69:AC69,W$92:AC$92)</f>
        <v>0</v>
      </c>
      <c r="V69" s="581">
        <f>SUMPRODUCT(W69:AC69,W$94:AC$94)</f>
        <v>0</v>
      </c>
      <c r="W69" s="583"/>
      <c r="X69" s="583"/>
      <c r="Y69" s="583"/>
      <c r="Z69" s="583"/>
      <c r="AA69" s="583"/>
      <c r="AB69" s="583"/>
      <c r="AC69" s="583"/>
      <c r="AD69" s="535">
        <f>SUBTOTAL(9,AG69:AM69)</f>
        <v>0</v>
      </c>
      <c r="AE69" s="581">
        <f>SUMPRODUCT(AG69:AM69,AG$92:AM$92)</f>
        <v>0</v>
      </c>
      <c r="AF69" s="581">
        <f>SUMPRODUCT(AG69:AM69,AG$94:AM$94)</f>
        <v>0</v>
      </c>
      <c r="AG69" s="584"/>
      <c r="AH69" s="584"/>
      <c r="AI69" s="584"/>
      <c r="AJ69" s="584"/>
      <c r="AK69" s="584"/>
      <c r="AL69" s="584"/>
      <c r="AM69" s="584"/>
      <c r="AN69" s="535">
        <f>SUBTOTAL(9,AQ69:AW69)</f>
        <v>0</v>
      </c>
      <c r="AO69" s="581">
        <f>SUMPRODUCT(AQ69:AW69,AQ$92:AW$92)</f>
        <v>0</v>
      </c>
      <c r="AP69" s="581">
        <f>SUMPRODUCT(AQ69:AW69,AQ$94:AW$94)</f>
        <v>0</v>
      </c>
      <c r="AQ69" s="585"/>
      <c r="AR69" s="585"/>
      <c r="AS69" s="585"/>
      <c r="AT69" s="585"/>
      <c r="AU69" s="585"/>
      <c r="AV69" s="585"/>
      <c r="AW69" s="585"/>
    </row>
    <row r="70" spans="1:49" s="365" customFormat="1" ht="25.5" customHeight="1" thickTop="1">
      <c r="A70" s="177"/>
      <c r="B70" s="536"/>
      <c r="C70" s="537"/>
      <c r="D70" s="538" t="s">
        <v>8</v>
      </c>
      <c r="E70" s="539">
        <f>SUBTOTAL(9,E65:E69)</f>
        <v>0</v>
      </c>
      <c r="F70" s="540">
        <f>SUBTOTAL(9,F65:F69)</f>
        <v>0</v>
      </c>
      <c r="G70" s="540">
        <f>SUBTOTAL(9,G65:G69)</f>
        <v>0</v>
      </c>
      <c r="H70" s="541">
        <f>SUBTOTAL(9,H65:H69)</f>
        <v>0</v>
      </c>
      <c r="I70" s="186"/>
      <c r="J70" s="541">
        <f>SUM(,J65:J69)</f>
        <v>0</v>
      </c>
      <c r="K70" s="540">
        <f aca="true" t="shared" si="16" ref="K70:AO70">SUBTOTAL(9,K65:K69)</f>
        <v>0</v>
      </c>
      <c r="L70" s="540">
        <f t="shared" si="16"/>
        <v>0</v>
      </c>
      <c r="M70" s="541">
        <f t="shared" si="16"/>
        <v>0</v>
      </c>
      <c r="N70" s="541">
        <f t="shared" si="16"/>
        <v>0</v>
      </c>
      <c r="O70" s="541">
        <f t="shared" si="16"/>
        <v>0</v>
      </c>
      <c r="P70" s="541">
        <f t="shared" si="16"/>
        <v>0</v>
      </c>
      <c r="Q70" s="541">
        <f t="shared" si="16"/>
        <v>0</v>
      </c>
      <c r="R70" s="541">
        <f t="shared" si="16"/>
        <v>0</v>
      </c>
      <c r="S70" s="541">
        <f t="shared" si="16"/>
        <v>0</v>
      </c>
      <c r="T70" s="541">
        <f>SUM(,T65:T69)</f>
        <v>0</v>
      </c>
      <c r="U70" s="540">
        <f t="shared" si="16"/>
        <v>0</v>
      </c>
      <c r="V70" s="540">
        <f t="shared" si="16"/>
        <v>0</v>
      </c>
      <c r="W70" s="541">
        <f t="shared" si="16"/>
        <v>0</v>
      </c>
      <c r="X70" s="541">
        <f t="shared" si="16"/>
        <v>0</v>
      </c>
      <c r="Y70" s="541">
        <f t="shared" si="16"/>
        <v>0</v>
      </c>
      <c r="Z70" s="541">
        <f t="shared" si="16"/>
        <v>0</v>
      </c>
      <c r="AA70" s="541">
        <f t="shared" si="16"/>
        <v>0</v>
      </c>
      <c r="AB70" s="541">
        <f t="shared" si="16"/>
        <v>0</v>
      </c>
      <c r="AC70" s="541">
        <f t="shared" si="16"/>
        <v>0</v>
      </c>
      <c r="AD70" s="541">
        <f>SUM(,AD65:AD69)</f>
        <v>0</v>
      </c>
      <c r="AE70" s="540">
        <f t="shared" si="16"/>
        <v>0</v>
      </c>
      <c r="AF70" s="540">
        <f t="shared" si="16"/>
        <v>0</v>
      </c>
      <c r="AG70" s="541">
        <f t="shared" si="16"/>
        <v>0</v>
      </c>
      <c r="AH70" s="541">
        <f t="shared" si="16"/>
        <v>0</v>
      </c>
      <c r="AI70" s="541">
        <f t="shared" si="16"/>
        <v>0</v>
      </c>
      <c r="AJ70" s="541">
        <f t="shared" si="16"/>
        <v>0</v>
      </c>
      <c r="AK70" s="541">
        <f t="shared" si="16"/>
        <v>0</v>
      </c>
      <c r="AL70" s="541">
        <f t="shared" si="16"/>
        <v>0</v>
      </c>
      <c r="AM70" s="541">
        <f t="shared" si="16"/>
        <v>0</v>
      </c>
      <c r="AN70" s="541">
        <f>SUM(,AN65:AN69)</f>
        <v>0</v>
      </c>
      <c r="AO70" s="540">
        <f t="shared" si="16"/>
        <v>0</v>
      </c>
      <c r="AP70" s="540">
        <f aca="true" t="shared" si="17" ref="AP70:AW70">SUBTOTAL(9,AP65:AP69)</f>
        <v>0</v>
      </c>
      <c r="AQ70" s="541">
        <f t="shared" si="17"/>
        <v>0</v>
      </c>
      <c r="AR70" s="541">
        <f t="shared" si="17"/>
        <v>0</v>
      </c>
      <c r="AS70" s="541">
        <f t="shared" si="17"/>
        <v>0</v>
      </c>
      <c r="AT70" s="541">
        <f t="shared" si="17"/>
        <v>0</v>
      </c>
      <c r="AU70" s="541">
        <f t="shared" si="17"/>
        <v>0</v>
      </c>
      <c r="AV70" s="541">
        <f t="shared" si="17"/>
        <v>0</v>
      </c>
      <c r="AW70" s="541">
        <f t="shared" si="17"/>
        <v>0</v>
      </c>
    </row>
    <row r="71" spans="1:49" s="365" customFormat="1" ht="15" customHeight="1">
      <c r="A71" s="177"/>
      <c r="B71" s="366"/>
      <c r="C71" s="367"/>
      <c r="D71" s="455"/>
      <c r="E71" s="368"/>
      <c r="F71" s="368"/>
      <c r="G71" s="184"/>
      <c r="H71" s="184"/>
      <c r="I71" s="184"/>
      <c r="J71" s="184"/>
      <c r="K71" s="184"/>
      <c r="L71" s="220"/>
      <c r="M71" s="184"/>
      <c r="N71" s="184"/>
      <c r="O71" s="184"/>
      <c r="P71" s="184"/>
      <c r="Q71" s="184"/>
      <c r="R71" s="184"/>
      <c r="S71" s="184"/>
      <c r="T71" s="184"/>
      <c r="U71" s="184"/>
      <c r="V71" s="220"/>
      <c r="W71" s="184"/>
      <c r="X71" s="184"/>
      <c r="Y71" s="184"/>
      <c r="Z71" s="184"/>
      <c r="AA71" s="184"/>
      <c r="AB71" s="184"/>
      <c r="AC71" s="184"/>
      <c r="AD71" s="184"/>
      <c r="AE71" s="184"/>
      <c r="AF71" s="220"/>
      <c r="AG71" s="184"/>
      <c r="AH71" s="184"/>
      <c r="AI71" s="184"/>
      <c r="AJ71" s="184"/>
      <c r="AK71" s="184"/>
      <c r="AL71" s="184"/>
      <c r="AM71" s="184"/>
      <c r="AN71" s="184"/>
      <c r="AO71" s="184"/>
      <c r="AP71" s="220"/>
      <c r="AQ71" s="184"/>
      <c r="AR71" s="184"/>
      <c r="AS71" s="184"/>
      <c r="AT71" s="184"/>
      <c r="AU71" s="184"/>
      <c r="AV71" s="184"/>
      <c r="AW71" s="184"/>
    </row>
    <row r="72" spans="1:49" s="365" customFormat="1" ht="24.75" customHeight="1">
      <c r="A72" s="177"/>
      <c r="B72" s="518" t="s">
        <v>117</v>
      </c>
      <c r="C72" s="518" t="s">
        <v>117</v>
      </c>
      <c r="D72" s="518" t="s">
        <v>32</v>
      </c>
      <c r="E72" s="179"/>
      <c r="F72" s="179"/>
      <c r="G72" s="187"/>
      <c r="H72" s="187"/>
      <c r="I72" s="187"/>
      <c r="J72" s="178"/>
      <c r="K72" s="178"/>
      <c r="L72" s="178"/>
      <c r="M72" s="544"/>
      <c r="N72" s="544"/>
      <c r="O72" s="544"/>
      <c r="P72" s="544"/>
      <c r="Q72" s="544"/>
      <c r="R72" s="544"/>
      <c r="S72" s="544"/>
      <c r="T72" s="178"/>
      <c r="U72" s="178"/>
      <c r="V72" s="178"/>
      <c r="W72" s="544"/>
      <c r="X72" s="544"/>
      <c r="Y72" s="544"/>
      <c r="Z72" s="544"/>
      <c r="AA72" s="544"/>
      <c r="AB72" s="544"/>
      <c r="AC72" s="544"/>
      <c r="AD72" s="186"/>
      <c r="AE72" s="178"/>
      <c r="AF72" s="178"/>
      <c r="AG72" s="544"/>
      <c r="AH72" s="544"/>
      <c r="AI72" s="544"/>
      <c r="AJ72" s="544"/>
      <c r="AK72" s="544"/>
      <c r="AL72" s="544"/>
      <c r="AM72" s="544"/>
      <c r="AN72" s="186"/>
      <c r="AO72" s="178"/>
      <c r="AP72" s="178"/>
      <c r="AQ72" s="544"/>
      <c r="AR72" s="544"/>
      <c r="AS72" s="544"/>
      <c r="AT72" s="544"/>
      <c r="AU72" s="544"/>
      <c r="AV72" s="544"/>
      <c r="AW72" s="544"/>
    </row>
    <row r="73" spans="1:49" s="365" customFormat="1" ht="25.5" customHeight="1">
      <c r="A73" s="177"/>
      <c r="B73" s="519"/>
      <c r="C73" s="520"/>
      <c r="D73" s="521"/>
      <c r="E73" s="522">
        <f>IF(H73=0,0,H73/TotalHoursAllFirms)</f>
        <v>0</v>
      </c>
      <c r="F73" s="523">
        <f aca="true" t="shared" si="18" ref="F73:G77">K73+U73+AE73+AO73</f>
        <v>0</v>
      </c>
      <c r="G73" s="523">
        <f t="shared" si="18"/>
        <v>0</v>
      </c>
      <c r="H73" s="524">
        <f>J73+T73+AD73+AN73</f>
        <v>0</v>
      </c>
      <c r="I73" s="817"/>
      <c r="J73" s="524">
        <f>SUBTOTAL(9,M73:S73)</f>
        <v>0</v>
      </c>
      <c r="K73" s="545">
        <f>SUMPRODUCT(M73:S73,M$92:S$92)</f>
        <v>0</v>
      </c>
      <c r="L73" s="545">
        <f>SUMPRODUCT(M73:S73,M$94:S$94)</f>
        <v>0</v>
      </c>
      <c r="M73" s="452"/>
      <c r="N73" s="452"/>
      <c r="O73" s="452"/>
      <c r="P73" s="452"/>
      <c r="Q73" s="452"/>
      <c r="R73" s="452"/>
      <c r="S73" s="452"/>
      <c r="T73" s="524">
        <f>SUBTOTAL(9,W73:AC73)</f>
        <v>0</v>
      </c>
      <c r="U73" s="545">
        <f>SUMPRODUCT(W73:AC73,W$92:AC$92)</f>
        <v>0</v>
      </c>
      <c r="V73" s="545">
        <f>SUMPRODUCT(W73:AC73,W$94:AC$94)</f>
        <v>0</v>
      </c>
      <c r="W73" s="183"/>
      <c r="X73" s="183"/>
      <c r="Y73" s="183"/>
      <c r="Z73" s="183"/>
      <c r="AA73" s="183"/>
      <c r="AB73" s="183"/>
      <c r="AC73" s="183"/>
      <c r="AD73" s="524">
        <f>SUBTOTAL(9,AG73:AM73)</f>
        <v>0</v>
      </c>
      <c r="AE73" s="545">
        <f>SUMPRODUCT(AG73:AM73,AG$92:AM$92)</f>
        <v>0</v>
      </c>
      <c r="AF73" s="545">
        <f>SUMPRODUCT(AG73:AM73,AG$94:AM$94)</f>
        <v>0</v>
      </c>
      <c r="AG73" s="546"/>
      <c r="AH73" s="546"/>
      <c r="AI73" s="546"/>
      <c r="AJ73" s="546"/>
      <c r="AK73" s="546"/>
      <c r="AL73" s="546"/>
      <c r="AM73" s="546"/>
      <c r="AN73" s="524">
        <f>SUBTOTAL(9,AQ73:AW73)</f>
        <v>0</v>
      </c>
      <c r="AO73" s="545">
        <f>SUMPRODUCT(AQ73:AW73,AQ$92:AW$92)</f>
        <v>0</v>
      </c>
      <c r="AP73" s="545">
        <f>SUMPRODUCT(AQ73:AW73,AQ$94:AW$94)</f>
        <v>0</v>
      </c>
      <c r="AQ73" s="182"/>
      <c r="AR73" s="182"/>
      <c r="AS73" s="182"/>
      <c r="AT73" s="182"/>
      <c r="AU73" s="182"/>
      <c r="AV73" s="182"/>
      <c r="AW73" s="182"/>
    </row>
    <row r="74" spans="1:49" s="365" customFormat="1" ht="25.5" customHeight="1">
      <c r="A74" s="177"/>
      <c r="B74" s="519"/>
      <c r="C74" s="520"/>
      <c r="D74" s="521"/>
      <c r="E74" s="522">
        <f>IF(H74=0,0,H74/TotalHoursAllFirms)</f>
        <v>0</v>
      </c>
      <c r="F74" s="523">
        <f t="shared" si="18"/>
        <v>0</v>
      </c>
      <c r="G74" s="523">
        <f t="shared" si="18"/>
        <v>0</v>
      </c>
      <c r="H74" s="524">
        <f>J74+T74+AD74+AN74</f>
        <v>0</v>
      </c>
      <c r="I74" s="817"/>
      <c r="J74" s="524">
        <f>SUBTOTAL(9,M74:S74)</f>
        <v>0</v>
      </c>
      <c r="K74" s="545">
        <f>SUMPRODUCT(M74:S74,M$92:S$92)</f>
        <v>0</v>
      </c>
      <c r="L74" s="545">
        <f>SUMPRODUCT(M74:S74,M$94:S$94)</f>
        <v>0</v>
      </c>
      <c r="M74" s="452"/>
      <c r="N74" s="452"/>
      <c r="O74" s="452"/>
      <c r="P74" s="452"/>
      <c r="Q74" s="452"/>
      <c r="R74" s="452"/>
      <c r="S74" s="452"/>
      <c r="T74" s="524">
        <f>SUBTOTAL(9,W74:AC74)</f>
        <v>0</v>
      </c>
      <c r="U74" s="545">
        <f>SUMPRODUCT(W74:AC74,W$92:AC$92)</f>
        <v>0</v>
      </c>
      <c r="V74" s="545">
        <f>SUMPRODUCT(W74:AC74,W$94:AC$94)</f>
        <v>0</v>
      </c>
      <c r="W74" s="183"/>
      <c r="X74" s="183"/>
      <c r="Y74" s="183"/>
      <c r="Z74" s="183"/>
      <c r="AA74" s="183"/>
      <c r="AB74" s="183"/>
      <c r="AC74" s="183"/>
      <c r="AD74" s="524">
        <f>SUBTOTAL(9,AG74:AM74)</f>
        <v>0</v>
      </c>
      <c r="AE74" s="545">
        <f>SUMPRODUCT(AG74:AM74,AG$92:AM$92)</f>
        <v>0</v>
      </c>
      <c r="AF74" s="545">
        <f>SUMPRODUCT(AG74:AM74,AG$94:AM$94)</f>
        <v>0</v>
      </c>
      <c r="AG74" s="546"/>
      <c r="AH74" s="546"/>
      <c r="AI74" s="546"/>
      <c r="AJ74" s="546"/>
      <c r="AK74" s="546"/>
      <c r="AL74" s="546"/>
      <c r="AM74" s="546"/>
      <c r="AN74" s="524">
        <f>SUBTOTAL(9,AQ74:AW74)</f>
        <v>0</v>
      </c>
      <c r="AO74" s="545">
        <f>SUMPRODUCT(AQ74:AW74,AQ$92:AW$92)</f>
        <v>0</v>
      </c>
      <c r="AP74" s="545">
        <f>SUMPRODUCT(AQ74:AW74,AQ$94:AW$94)</f>
        <v>0</v>
      </c>
      <c r="AQ74" s="182"/>
      <c r="AR74" s="182"/>
      <c r="AS74" s="182"/>
      <c r="AT74" s="182"/>
      <c r="AU74" s="182"/>
      <c r="AV74" s="182"/>
      <c r="AW74" s="182"/>
    </row>
    <row r="75" spans="1:49" s="365" customFormat="1" ht="25.5" customHeight="1">
      <c r="A75" s="177"/>
      <c r="B75" s="519"/>
      <c r="C75" s="520"/>
      <c r="D75" s="521"/>
      <c r="E75" s="522">
        <f>IF(H75=0,0,H75/TotalHoursAllFirms)</f>
        <v>0</v>
      </c>
      <c r="F75" s="523">
        <f t="shared" si="18"/>
        <v>0</v>
      </c>
      <c r="G75" s="523">
        <f t="shared" si="18"/>
        <v>0</v>
      </c>
      <c r="H75" s="524">
        <f>J75+T75+AD75+AN75</f>
        <v>0</v>
      </c>
      <c r="I75" s="817"/>
      <c r="J75" s="524">
        <f>SUBTOTAL(9,M75:S75)</f>
        <v>0</v>
      </c>
      <c r="K75" s="545">
        <f>SUMPRODUCT(M75:S75,M$92:S$92)</f>
        <v>0</v>
      </c>
      <c r="L75" s="545">
        <f>SUMPRODUCT(M75:S75,M$94:S$94)</f>
        <v>0</v>
      </c>
      <c r="M75" s="452"/>
      <c r="N75" s="452"/>
      <c r="O75" s="452"/>
      <c r="P75" s="452"/>
      <c r="Q75" s="452"/>
      <c r="R75" s="452"/>
      <c r="S75" s="452"/>
      <c r="T75" s="524">
        <f>SUBTOTAL(9,W75:AC75)</f>
        <v>0</v>
      </c>
      <c r="U75" s="545">
        <f>SUMPRODUCT(W75:AC75,W$92:AC$92)</f>
        <v>0</v>
      </c>
      <c r="V75" s="545">
        <f>SUMPRODUCT(W75:AC75,W$94:AC$94)</f>
        <v>0</v>
      </c>
      <c r="W75" s="183"/>
      <c r="X75" s="183"/>
      <c r="Y75" s="183"/>
      <c r="Z75" s="183"/>
      <c r="AA75" s="183"/>
      <c r="AB75" s="183"/>
      <c r="AC75" s="183"/>
      <c r="AD75" s="524">
        <f>SUBTOTAL(9,AG75:AM75)</f>
        <v>0</v>
      </c>
      <c r="AE75" s="545">
        <f>SUMPRODUCT(AG75:AM75,AG$92:AM$92)</f>
        <v>0</v>
      </c>
      <c r="AF75" s="545">
        <f>SUMPRODUCT(AG75:AM75,AG$94:AM$94)</f>
        <v>0</v>
      </c>
      <c r="AG75" s="546"/>
      <c r="AH75" s="546"/>
      <c r="AI75" s="546"/>
      <c r="AJ75" s="546"/>
      <c r="AK75" s="546"/>
      <c r="AL75" s="546"/>
      <c r="AM75" s="546"/>
      <c r="AN75" s="524">
        <f>SUBTOTAL(9,AQ75:AW75)</f>
        <v>0</v>
      </c>
      <c r="AO75" s="545">
        <f>SUMPRODUCT(AQ75:AW75,AQ$92:AW$92)</f>
        <v>0</v>
      </c>
      <c r="AP75" s="545">
        <f>SUMPRODUCT(AQ75:AW75,AQ$94:AW$94)</f>
        <v>0</v>
      </c>
      <c r="AQ75" s="182"/>
      <c r="AR75" s="182"/>
      <c r="AS75" s="182"/>
      <c r="AT75" s="182"/>
      <c r="AU75" s="182"/>
      <c r="AV75" s="182"/>
      <c r="AW75" s="182"/>
    </row>
    <row r="76" spans="1:49" s="365" customFormat="1" ht="25.5" customHeight="1">
      <c r="A76" s="177"/>
      <c r="B76" s="519"/>
      <c r="C76" s="520"/>
      <c r="D76" s="521"/>
      <c r="E76" s="522">
        <f>IF(H76=0,0,H76/TotalHoursAllFirms)</f>
        <v>0</v>
      </c>
      <c r="F76" s="523">
        <f t="shared" si="18"/>
        <v>0</v>
      </c>
      <c r="G76" s="523">
        <f t="shared" si="18"/>
        <v>0</v>
      </c>
      <c r="H76" s="524">
        <f>J76+T76+AD76+AN76</f>
        <v>0</v>
      </c>
      <c r="I76" s="817"/>
      <c r="J76" s="524">
        <f>SUBTOTAL(9,M76:S76)</f>
        <v>0</v>
      </c>
      <c r="K76" s="545">
        <f>SUMPRODUCT(M76:S76,M$92:S$92)</f>
        <v>0</v>
      </c>
      <c r="L76" s="545">
        <f>SUMPRODUCT(M76:S76,M$94:S$94)</f>
        <v>0</v>
      </c>
      <c r="M76" s="452"/>
      <c r="N76" s="452"/>
      <c r="O76" s="452"/>
      <c r="P76" s="452"/>
      <c r="Q76" s="452"/>
      <c r="R76" s="452"/>
      <c r="S76" s="452"/>
      <c r="T76" s="524">
        <f>SUBTOTAL(9,W76:AC76)</f>
        <v>0</v>
      </c>
      <c r="U76" s="545">
        <f>SUMPRODUCT(W76:AC76,W$92:AC$92)</f>
        <v>0</v>
      </c>
      <c r="V76" s="545">
        <f>SUMPRODUCT(W76:AC76,W$94:AC$94)</f>
        <v>0</v>
      </c>
      <c r="W76" s="183"/>
      <c r="X76" s="183"/>
      <c r="Y76" s="183"/>
      <c r="Z76" s="183"/>
      <c r="AA76" s="183"/>
      <c r="AB76" s="183"/>
      <c r="AC76" s="183"/>
      <c r="AD76" s="524">
        <f>SUBTOTAL(9,AG76:AM76)</f>
        <v>0</v>
      </c>
      <c r="AE76" s="545">
        <f>SUMPRODUCT(AG76:AM76,AG$92:AM$92)</f>
        <v>0</v>
      </c>
      <c r="AF76" s="545">
        <f>SUMPRODUCT(AG76:AM76,AG$94:AM$94)</f>
        <v>0</v>
      </c>
      <c r="AG76" s="546"/>
      <c r="AH76" s="546"/>
      <c r="AI76" s="546"/>
      <c r="AJ76" s="546"/>
      <c r="AK76" s="546"/>
      <c r="AL76" s="546"/>
      <c r="AM76" s="546"/>
      <c r="AN76" s="524">
        <f>SUBTOTAL(9,AQ76:AW76)</f>
        <v>0</v>
      </c>
      <c r="AO76" s="545">
        <f>SUMPRODUCT(AQ76:AW76,AQ$92:AW$92)</f>
        <v>0</v>
      </c>
      <c r="AP76" s="545">
        <f>SUMPRODUCT(AQ76:AW76,AQ$94:AW$94)</f>
        <v>0</v>
      </c>
      <c r="AQ76" s="182"/>
      <c r="AR76" s="182"/>
      <c r="AS76" s="182"/>
      <c r="AT76" s="182"/>
      <c r="AU76" s="182"/>
      <c r="AV76" s="182"/>
      <c r="AW76" s="182"/>
    </row>
    <row r="77" spans="1:49" s="365" customFormat="1" ht="25.5" customHeight="1" thickBot="1">
      <c r="A77" s="177"/>
      <c r="B77" s="530"/>
      <c r="C77" s="531"/>
      <c r="D77" s="532"/>
      <c r="E77" s="533">
        <f>IF(H77=0,0,H77/TotalHoursAllFirms)</f>
        <v>0</v>
      </c>
      <c r="F77" s="534">
        <f t="shared" si="18"/>
        <v>0</v>
      </c>
      <c r="G77" s="534">
        <f t="shared" si="18"/>
        <v>0</v>
      </c>
      <c r="H77" s="535">
        <f>J77+T77+AD77+AN77</f>
        <v>0</v>
      </c>
      <c r="I77" s="817"/>
      <c r="J77" s="535">
        <f>SUBTOTAL(9,M77:S77)</f>
        <v>0</v>
      </c>
      <c r="K77" s="581">
        <f>SUMPRODUCT(M77:S77,M$92:S$92)</f>
        <v>0</v>
      </c>
      <c r="L77" s="581">
        <f>SUMPRODUCT(M77:S77,M$94:S$94)</f>
        <v>0</v>
      </c>
      <c r="M77" s="582"/>
      <c r="N77" s="582"/>
      <c r="O77" s="582"/>
      <c r="P77" s="582"/>
      <c r="Q77" s="582"/>
      <c r="R77" s="582"/>
      <c r="S77" s="582"/>
      <c r="T77" s="535">
        <f>SUBTOTAL(9,W77:AC77)</f>
        <v>0</v>
      </c>
      <c r="U77" s="581">
        <f>SUMPRODUCT(W77:AC77,W$92:AC$92)</f>
        <v>0</v>
      </c>
      <c r="V77" s="581">
        <f>SUMPRODUCT(W77:AC77,W$94:AC$94)</f>
        <v>0</v>
      </c>
      <c r="W77" s="583"/>
      <c r="X77" s="583"/>
      <c r="Y77" s="583"/>
      <c r="Z77" s="583"/>
      <c r="AA77" s="583"/>
      <c r="AB77" s="583"/>
      <c r="AC77" s="583"/>
      <c r="AD77" s="535">
        <f>SUBTOTAL(9,AG77:AM77)</f>
        <v>0</v>
      </c>
      <c r="AE77" s="581">
        <f>SUMPRODUCT(AG77:AM77,AG$92:AM$92)</f>
        <v>0</v>
      </c>
      <c r="AF77" s="581">
        <f>SUMPRODUCT(AG77:AM77,AG$94:AM$94)</f>
        <v>0</v>
      </c>
      <c r="AG77" s="584"/>
      <c r="AH77" s="584"/>
      <c r="AI77" s="584"/>
      <c r="AJ77" s="584"/>
      <c r="AK77" s="584"/>
      <c r="AL77" s="584"/>
      <c r="AM77" s="584"/>
      <c r="AN77" s="535">
        <f>SUBTOTAL(9,AQ77:AW77)</f>
        <v>0</v>
      </c>
      <c r="AO77" s="581">
        <f>SUMPRODUCT(AQ77:AW77,AQ$92:AW$92)</f>
        <v>0</v>
      </c>
      <c r="AP77" s="581">
        <f>SUMPRODUCT(AQ77:AW77,AQ$94:AW$94)</f>
        <v>0</v>
      </c>
      <c r="AQ77" s="585"/>
      <c r="AR77" s="585"/>
      <c r="AS77" s="585"/>
      <c r="AT77" s="585"/>
      <c r="AU77" s="585"/>
      <c r="AV77" s="585"/>
      <c r="AW77" s="585"/>
    </row>
    <row r="78" spans="1:49" s="365" customFormat="1" ht="25.5" customHeight="1" thickTop="1">
      <c r="A78" s="177"/>
      <c r="B78" s="536"/>
      <c r="C78" s="537"/>
      <c r="D78" s="538" t="s">
        <v>8</v>
      </c>
      <c r="E78" s="539">
        <f>SUBTOTAL(9,E73:E77)</f>
        <v>0</v>
      </c>
      <c r="F78" s="540">
        <f>SUBTOTAL(9,F73:F77)</f>
        <v>0</v>
      </c>
      <c r="G78" s="540">
        <f>SUBTOTAL(9,G73:G77)</f>
        <v>0</v>
      </c>
      <c r="H78" s="541">
        <f>SUBTOTAL(9,H73:H77)</f>
        <v>0</v>
      </c>
      <c r="I78" s="186"/>
      <c r="J78" s="541">
        <f>SUM(,J73:J77)</f>
        <v>0</v>
      </c>
      <c r="K78" s="540">
        <f aca="true" t="shared" si="19" ref="K78:S78">SUBTOTAL(9,K73:K77)</f>
        <v>0</v>
      </c>
      <c r="L78" s="540">
        <f t="shared" si="19"/>
        <v>0</v>
      </c>
      <c r="M78" s="541">
        <f t="shared" si="19"/>
        <v>0</v>
      </c>
      <c r="N78" s="541">
        <f t="shared" si="19"/>
        <v>0</v>
      </c>
      <c r="O78" s="541">
        <f t="shared" si="19"/>
        <v>0</v>
      </c>
      <c r="P78" s="541">
        <f t="shared" si="19"/>
        <v>0</v>
      </c>
      <c r="Q78" s="541">
        <f t="shared" si="19"/>
        <v>0</v>
      </c>
      <c r="R78" s="541">
        <f t="shared" si="19"/>
        <v>0</v>
      </c>
      <c r="S78" s="541">
        <f t="shared" si="19"/>
        <v>0</v>
      </c>
      <c r="T78" s="541">
        <f>SUM(,T73:T77)</f>
        <v>0</v>
      </c>
      <c r="U78" s="540">
        <f aca="true" t="shared" si="20" ref="U78:AC78">SUBTOTAL(9,U73:U77)</f>
        <v>0</v>
      </c>
      <c r="V78" s="540">
        <f t="shared" si="20"/>
        <v>0</v>
      </c>
      <c r="W78" s="541">
        <f t="shared" si="20"/>
        <v>0</v>
      </c>
      <c r="X78" s="541">
        <f t="shared" si="20"/>
        <v>0</v>
      </c>
      <c r="Y78" s="541">
        <f t="shared" si="20"/>
        <v>0</v>
      </c>
      <c r="Z78" s="541">
        <f t="shared" si="20"/>
        <v>0</v>
      </c>
      <c r="AA78" s="541">
        <f t="shared" si="20"/>
        <v>0</v>
      </c>
      <c r="AB78" s="541">
        <f t="shared" si="20"/>
        <v>0</v>
      </c>
      <c r="AC78" s="541">
        <f t="shared" si="20"/>
        <v>0</v>
      </c>
      <c r="AD78" s="541">
        <f>SUM(,AD73:AD77)</f>
        <v>0</v>
      </c>
      <c r="AE78" s="540">
        <f aca="true" t="shared" si="21" ref="AE78:AK78">SUBTOTAL(9,AE73:AE77)</f>
        <v>0</v>
      </c>
      <c r="AF78" s="540">
        <f t="shared" si="21"/>
        <v>0</v>
      </c>
      <c r="AG78" s="541">
        <f t="shared" si="21"/>
        <v>0</v>
      </c>
      <c r="AH78" s="541">
        <f t="shared" si="21"/>
        <v>0</v>
      </c>
      <c r="AI78" s="541">
        <f t="shared" si="21"/>
        <v>0</v>
      </c>
      <c r="AJ78" s="541">
        <f t="shared" si="21"/>
        <v>0</v>
      </c>
      <c r="AK78" s="541">
        <f t="shared" si="21"/>
        <v>0</v>
      </c>
      <c r="AL78" s="541">
        <f aca="true" t="shared" si="22" ref="AL78:AW78">SUBTOTAL(9,AL73:AL77)</f>
        <v>0</v>
      </c>
      <c r="AM78" s="541">
        <f t="shared" si="22"/>
        <v>0</v>
      </c>
      <c r="AN78" s="541">
        <f>SUM(,AN73:AN77)</f>
        <v>0</v>
      </c>
      <c r="AO78" s="540">
        <f t="shared" si="22"/>
        <v>0</v>
      </c>
      <c r="AP78" s="540">
        <f t="shared" si="22"/>
        <v>0</v>
      </c>
      <c r="AQ78" s="541">
        <f t="shared" si="22"/>
        <v>0</v>
      </c>
      <c r="AR78" s="541">
        <f t="shared" si="22"/>
        <v>0</v>
      </c>
      <c r="AS78" s="541">
        <f t="shared" si="22"/>
        <v>0</v>
      </c>
      <c r="AT78" s="541">
        <f t="shared" si="22"/>
        <v>0</v>
      </c>
      <c r="AU78" s="541">
        <f t="shared" si="22"/>
        <v>0</v>
      </c>
      <c r="AV78" s="541">
        <f t="shared" si="22"/>
        <v>0</v>
      </c>
      <c r="AW78" s="541">
        <f t="shared" si="22"/>
        <v>0</v>
      </c>
    </row>
    <row r="79" spans="1:49" s="365" customFormat="1" ht="15" customHeight="1">
      <c r="A79" s="177"/>
      <c r="B79" s="366"/>
      <c r="C79" s="367"/>
      <c r="D79" s="455"/>
      <c r="E79" s="368"/>
      <c r="F79" s="368"/>
      <c r="G79" s="184"/>
      <c r="H79" s="184"/>
      <c r="I79" s="184"/>
      <c r="J79" s="184"/>
      <c r="K79" s="184"/>
      <c r="L79" s="220"/>
      <c r="M79" s="184"/>
      <c r="N79" s="184"/>
      <c r="O79" s="184"/>
      <c r="P79" s="184"/>
      <c r="Q79" s="184"/>
      <c r="R79" s="184"/>
      <c r="S79" s="184"/>
      <c r="T79" s="184"/>
      <c r="U79" s="184"/>
      <c r="V79" s="220"/>
      <c r="W79" s="184"/>
      <c r="X79" s="184"/>
      <c r="Y79" s="184"/>
      <c r="Z79" s="184"/>
      <c r="AA79" s="184"/>
      <c r="AB79" s="184"/>
      <c r="AC79" s="184"/>
      <c r="AD79" s="184"/>
      <c r="AE79" s="184"/>
      <c r="AF79" s="220"/>
      <c r="AG79" s="184"/>
      <c r="AH79" s="184"/>
      <c r="AI79" s="184"/>
      <c r="AJ79" s="184"/>
      <c r="AK79" s="184"/>
      <c r="AL79" s="184"/>
      <c r="AM79" s="184"/>
      <c r="AN79" s="184"/>
      <c r="AO79" s="184"/>
      <c r="AP79" s="220"/>
      <c r="AQ79" s="184"/>
      <c r="AR79" s="184"/>
      <c r="AS79" s="184"/>
      <c r="AT79" s="184"/>
      <c r="AU79" s="184"/>
      <c r="AV79" s="184"/>
      <c r="AW79" s="184"/>
    </row>
    <row r="80" spans="1:49" s="365" customFormat="1" ht="24.75" customHeight="1">
      <c r="A80" s="177"/>
      <c r="B80" s="518" t="s">
        <v>117</v>
      </c>
      <c r="C80" s="518" t="s">
        <v>117</v>
      </c>
      <c r="D80" s="518" t="s">
        <v>32</v>
      </c>
      <c r="E80" s="179"/>
      <c r="F80" s="179"/>
      <c r="G80" s="187"/>
      <c r="H80" s="187"/>
      <c r="I80" s="187"/>
      <c r="J80" s="178"/>
      <c r="K80" s="178"/>
      <c r="L80" s="178"/>
      <c r="M80" s="544"/>
      <c r="N80" s="544"/>
      <c r="O80" s="544"/>
      <c r="P80" s="544"/>
      <c r="Q80" s="544"/>
      <c r="R80" s="544"/>
      <c r="S80" s="544"/>
      <c r="T80" s="178"/>
      <c r="U80" s="178"/>
      <c r="V80" s="178"/>
      <c r="W80" s="544"/>
      <c r="X80" s="544"/>
      <c r="Y80" s="544"/>
      <c r="Z80" s="544"/>
      <c r="AA80" s="544"/>
      <c r="AB80" s="544"/>
      <c r="AC80" s="544"/>
      <c r="AD80" s="371"/>
      <c r="AE80" s="178"/>
      <c r="AF80" s="178"/>
      <c r="AG80" s="544"/>
      <c r="AH80" s="544"/>
      <c r="AI80" s="544"/>
      <c r="AJ80" s="544"/>
      <c r="AK80" s="544"/>
      <c r="AL80" s="544"/>
      <c r="AM80" s="544"/>
      <c r="AN80" s="371"/>
      <c r="AO80" s="178"/>
      <c r="AP80" s="178"/>
      <c r="AQ80" s="544"/>
      <c r="AR80" s="544"/>
      <c r="AS80" s="544"/>
      <c r="AT80" s="544"/>
      <c r="AU80" s="544"/>
      <c r="AV80" s="544"/>
      <c r="AW80" s="544"/>
    </row>
    <row r="81" spans="1:49" s="365" customFormat="1" ht="25.5" customHeight="1">
      <c r="A81" s="177"/>
      <c r="B81" s="519"/>
      <c r="C81" s="520"/>
      <c r="D81" s="521"/>
      <c r="E81" s="522">
        <f>IF(H81=0,0,H81/TotalHoursAllFirms)</f>
        <v>0</v>
      </c>
      <c r="F81" s="523">
        <f aca="true" t="shared" si="23" ref="F81:G85">K81+U81+AE81+AO81</f>
        <v>0</v>
      </c>
      <c r="G81" s="523">
        <f t="shared" si="23"/>
        <v>0</v>
      </c>
      <c r="H81" s="524">
        <f>J81+T81+AD81+AN81</f>
        <v>0</v>
      </c>
      <c r="I81" s="817"/>
      <c r="J81" s="524">
        <f>SUBTOTAL(9,M81:S81)</f>
        <v>0</v>
      </c>
      <c r="K81" s="545">
        <f>SUMPRODUCT(M81:S81,M$92:S$92)</f>
        <v>0</v>
      </c>
      <c r="L81" s="545">
        <f>SUMPRODUCT(M81:S81,M$94:S$94)</f>
        <v>0</v>
      </c>
      <c r="M81" s="452"/>
      <c r="N81" s="452"/>
      <c r="O81" s="452"/>
      <c r="P81" s="452"/>
      <c r="Q81" s="452"/>
      <c r="R81" s="452"/>
      <c r="S81" s="452"/>
      <c r="T81" s="524">
        <f>SUBTOTAL(9,W81:AC81)</f>
        <v>0</v>
      </c>
      <c r="U81" s="545">
        <f>SUMPRODUCT(W81:AC81,W$92:AC$92)</f>
        <v>0</v>
      </c>
      <c r="V81" s="545">
        <f>SUMPRODUCT(W81:AC81,W$94:AC$94)</f>
        <v>0</v>
      </c>
      <c r="W81" s="183"/>
      <c r="X81" s="183"/>
      <c r="Y81" s="183"/>
      <c r="Z81" s="183"/>
      <c r="AA81" s="183"/>
      <c r="AB81" s="183"/>
      <c r="AC81" s="183"/>
      <c r="AD81" s="524">
        <f>SUBTOTAL(9,AG81:AM81)</f>
        <v>0</v>
      </c>
      <c r="AE81" s="545">
        <f>SUMPRODUCT(AG81:AM81,AG$92:AM$92)</f>
        <v>0</v>
      </c>
      <c r="AF81" s="545">
        <f>SUMPRODUCT(AG81:AM81,AG$94:AM$94)</f>
        <v>0</v>
      </c>
      <c r="AG81" s="546"/>
      <c r="AH81" s="546"/>
      <c r="AI81" s="546"/>
      <c r="AJ81" s="546"/>
      <c r="AK81" s="546"/>
      <c r="AL81" s="546"/>
      <c r="AM81" s="546"/>
      <c r="AN81" s="524">
        <f>SUBTOTAL(9,AQ81:AW81)</f>
        <v>0</v>
      </c>
      <c r="AO81" s="545">
        <f>SUMPRODUCT(AQ81:AW81,AQ$92:AW$92)</f>
        <v>0</v>
      </c>
      <c r="AP81" s="545">
        <f>SUMPRODUCT(AQ81:AW81,AQ$94:AW$94)</f>
        <v>0</v>
      </c>
      <c r="AQ81" s="182"/>
      <c r="AR81" s="182"/>
      <c r="AS81" s="182"/>
      <c r="AT81" s="182"/>
      <c r="AU81" s="182"/>
      <c r="AV81" s="182"/>
      <c r="AW81" s="182"/>
    </row>
    <row r="82" spans="1:49" s="365" customFormat="1" ht="25.5" customHeight="1">
      <c r="A82" s="177"/>
      <c r="B82" s="519"/>
      <c r="C82" s="520"/>
      <c r="D82" s="521"/>
      <c r="E82" s="522">
        <f>IF(H82=0,0,H82/TotalHoursAllFirms)</f>
        <v>0</v>
      </c>
      <c r="F82" s="523">
        <f t="shared" si="23"/>
        <v>0</v>
      </c>
      <c r="G82" s="523">
        <f t="shared" si="23"/>
        <v>0</v>
      </c>
      <c r="H82" s="524">
        <f>J82+T82+AD82+AN82</f>
        <v>0</v>
      </c>
      <c r="I82" s="817"/>
      <c r="J82" s="524">
        <f>SUBTOTAL(9,M82:S82)</f>
        <v>0</v>
      </c>
      <c r="K82" s="545">
        <f>SUMPRODUCT(M82:S82,M$92:S$92)</f>
        <v>0</v>
      </c>
      <c r="L82" s="545">
        <f>SUMPRODUCT(M82:S82,M$94:S$94)</f>
        <v>0</v>
      </c>
      <c r="M82" s="452"/>
      <c r="N82" s="452"/>
      <c r="O82" s="452"/>
      <c r="P82" s="452"/>
      <c r="Q82" s="452"/>
      <c r="R82" s="452"/>
      <c r="S82" s="452"/>
      <c r="T82" s="524">
        <f>SUBTOTAL(9,W82:AC82)</f>
        <v>0</v>
      </c>
      <c r="U82" s="545">
        <f>SUMPRODUCT(W82:AC82,W$92:AC$92)</f>
        <v>0</v>
      </c>
      <c r="V82" s="545">
        <f>SUMPRODUCT(W82:AC82,W$94:AC$94)</f>
        <v>0</v>
      </c>
      <c r="W82" s="183"/>
      <c r="X82" s="183"/>
      <c r="Y82" s="183"/>
      <c r="Z82" s="183"/>
      <c r="AA82" s="183"/>
      <c r="AB82" s="183"/>
      <c r="AC82" s="183"/>
      <c r="AD82" s="524">
        <f>SUBTOTAL(9,AG82:AM82)</f>
        <v>0</v>
      </c>
      <c r="AE82" s="545">
        <f>SUMPRODUCT(AG82:AM82,AG$92:AM$92)</f>
        <v>0</v>
      </c>
      <c r="AF82" s="545">
        <f>SUMPRODUCT(AG82:AM82,AG$94:AM$94)</f>
        <v>0</v>
      </c>
      <c r="AG82" s="546"/>
      <c r="AH82" s="546"/>
      <c r="AI82" s="546"/>
      <c r="AJ82" s="546"/>
      <c r="AK82" s="546"/>
      <c r="AL82" s="546"/>
      <c r="AM82" s="546"/>
      <c r="AN82" s="524">
        <f>SUBTOTAL(9,AQ82:AW82)</f>
        <v>0</v>
      </c>
      <c r="AO82" s="545">
        <f>SUMPRODUCT(AQ82:AW82,AQ$92:AW$92)</f>
        <v>0</v>
      </c>
      <c r="AP82" s="545">
        <f>SUMPRODUCT(AQ82:AW82,AQ$94:AW$94)</f>
        <v>0</v>
      </c>
      <c r="AQ82" s="182"/>
      <c r="AR82" s="182"/>
      <c r="AS82" s="182"/>
      <c r="AT82" s="182"/>
      <c r="AU82" s="182"/>
      <c r="AV82" s="182"/>
      <c r="AW82" s="182"/>
    </row>
    <row r="83" spans="1:49" s="365" customFormat="1" ht="25.5" customHeight="1">
      <c r="A83" s="177"/>
      <c r="B83" s="519"/>
      <c r="C83" s="520"/>
      <c r="D83" s="521"/>
      <c r="E83" s="522">
        <f>IF(H83=0,0,H83/TotalHoursAllFirms)</f>
        <v>0</v>
      </c>
      <c r="F83" s="523">
        <f t="shared" si="23"/>
        <v>0</v>
      </c>
      <c r="G83" s="523">
        <f t="shared" si="23"/>
        <v>0</v>
      </c>
      <c r="H83" s="524">
        <f>J83+T83+AD83+AN83</f>
        <v>0</v>
      </c>
      <c r="I83" s="817"/>
      <c r="J83" s="524">
        <f>SUBTOTAL(9,M83:S83)</f>
        <v>0</v>
      </c>
      <c r="K83" s="545">
        <f>SUMPRODUCT(M83:S83,M$92:S$92)</f>
        <v>0</v>
      </c>
      <c r="L83" s="545">
        <f>SUMPRODUCT(M83:S83,M$94:S$94)</f>
        <v>0</v>
      </c>
      <c r="M83" s="452"/>
      <c r="N83" s="452"/>
      <c r="O83" s="452"/>
      <c r="P83" s="452"/>
      <c r="Q83" s="452"/>
      <c r="R83" s="452"/>
      <c r="S83" s="452"/>
      <c r="T83" s="524">
        <f>SUBTOTAL(9,W83:AC83)</f>
        <v>0</v>
      </c>
      <c r="U83" s="545">
        <f>SUMPRODUCT(W83:AC83,W$92:AC$92)</f>
        <v>0</v>
      </c>
      <c r="V83" s="545">
        <f>SUMPRODUCT(W83:AC83,W$94:AC$94)</f>
        <v>0</v>
      </c>
      <c r="W83" s="183"/>
      <c r="X83" s="183"/>
      <c r="Y83" s="183"/>
      <c r="Z83" s="183"/>
      <c r="AA83" s="183"/>
      <c r="AB83" s="183"/>
      <c r="AC83" s="183"/>
      <c r="AD83" s="524">
        <f>SUBTOTAL(9,AG83:AM83)</f>
        <v>0</v>
      </c>
      <c r="AE83" s="545">
        <f>SUMPRODUCT(AG83:AM83,AG$92:AM$92)</f>
        <v>0</v>
      </c>
      <c r="AF83" s="545">
        <f>SUMPRODUCT(AG83:AM83,AG$94:AM$94)</f>
        <v>0</v>
      </c>
      <c r="AG83" s="546"/>
      <c r="AH83" s="546"/>
      <c r="AI83" s="546"/>
      <c r="AJ83" s="546"/>
      <c r="AK83" s="546"/>
      <c r="AL83" s="546"/>
      <c r="AM83" s="546"/>
      <c r="AN83" s="524">
        <f>SUBTOTAL(9,AQ83:AW83)</f>
        <v>0</v>
      </c>
      <c r="AO83" s="545">
        <f>SUMPRODUCT(AQ83:AW83,AQ$92:AW$92)</f>
        <v>0</v>
      </c>
      <c r="AP83" s="545">
        <f>SUMPRODUCT(AQ83:AW83,AQ$94:AW$94)</f>
        <v>0</v>
      </c>
      <c r="AQ83" s="182"/>
      <c r="AR83" s="182"/>
      <c r="AS83" s="182"/>
      <c r="AT83" s="182"/>
      <c r="AU83" s="182"/>
      <c r="AV83" s="182"/>
      <c r="AW83" s="182"/>
    </row>
    <row r="84" spans="1:49" s="365" customFormat="1" ht="25.5" customHeight="1">
      <c r="A84" s="177"/>
      <c r="B84" s="519"/>
      <c r="C84" s="520"/>
      <c r="D84" s="521"/>
      <c r="E84" s="522">
        <f>IF(H84=0,0,H84/TotalHoursAllFirms)</f>
        <v>0</v>
      </c>
      <c r="F84" s="523">
        <f t="shared" si="23"/>
        <v>0</v>
      </c>
      <c r="G84" s="523">
        <f t="shared" si="23"/>
        <v>0</v>
      </c>
      <c r="H84" s="524">
        <f>J84+T84+AD84+AN84</f>
        <v>0</v>
      </c>
      <c r="I84" s="817"/>
      <c r="J84" s="524">
        <f>SUBTOTAL(9,M84:S84)</f>
        <v>0</v>
      </c>
      <c r="K84" s="545">
        <f>SUMPRODUCT(M84:S84,M$92:S$92)</f>
        <v>0</v>
      </c>
      <c r="L84" s="545">
        <f>SUMPRODUCT(M84:S84,M$94:S$94)</f>
        <v>0</v>
      </c>
      <c r="M84" s="452"/>
      <c r="N84" s="452"/>
      <c r="O84" s="452"/>
      <c r="P84" s="452"/>
      <c r="Q84" s="452"/>
      <c r="R84" s="452"/>
      <c r="S84" s="452"/>
      <c r="T84" s="524">
        <f>SUBTOTAL(9,W84:AC84)</f>
        <v>0</v>
      </c>
      <c r="U84" s="545">
        <f>SUMPRODUCT(W84:AC84,W$92:AC$92)</f>
        <v>0</v>
      </c>
      <c r="V84" s="545">
        <f>SUMPRODUCT(W84:AC84,W$94:AC$94)</f>
        <v>0</v>
      </c>
      <c r="W84" s="183"/>
      <c r="X84" s="183"/>
      <c r="Y84" s="183"/>
      <c r="Z84" s="183"/>
      <c r="AA84" s="183"/>
      <c r="AB84" s="183"/>
      <c r="AC84" s="183"/>
      <c r="AD84" s="524">
        <f>SUBTOTAL(9,AG84:AM84)</f>
        <v>0</v>
      </c>
      <c r="AE84" s="545">
        <f>SUMPRODUCT(AG84:AM84,AG$92:AM$92)</f>
        <v>0</v>
      </c>
      <c r="AF84" s="545">
        <f>SUMPRODUCT(AG84:AM84,AG$94:AM$94)</f>
        <v>0</v>
      </c>
      <c r="AG84" s="546"/>
      <c r="AH84" s="546"/>
      <c r="AI84" s="546"/>
      <c r="AJ84" s="546"/>
      <c r="AK84" s="546"/>
      <c r="AL84" s="546"/>
      <c r="AM84" s="546"/>
      <c r="AN84" s="524">
        <f>SUBTOTAL(9,AQ84:AW84)</f>
        <v>0</v>
      </c>
      <c r="AO84" s="545">
        <f>SUMPRODUCT(AQ84:AW84,AQ$92:AW$92)</f>
        <v>0</v>
      </c>
      <c r="AP84" s="545">
        <f>SUMPRODUCT(AQ84:AW84,AQ$94:AW$94)</f>
        <v>0</v>
      </c>
      <c r="AQ84" s="182"/>
      <c r="AR84" s="182"/>
      <c r="AS84" s="182"/>
      <c r="AT84" s="182"/>
      <c r="AU84" s="182"/>
      <c r="AV84" s="182"/>
      <c r="AW84" s="182"/>
    </row>
    <row r="85" spans="1:49" s="365" customFormat="1" ht="25.5" customHeight="1" thickBot="1">
      <c r="A85" s="177"/>
      <c r="B85" s="530"/>
      <c r="C85" s="531"/>
      <c r="D85" s="532"/>
      <c r="E85" s="533">
        <f>IF(H85=0,0,H85/TotalHoursAllFirms)</f>
        <v>0</v>
      </c>
      <c r="F85" s="534">
        <f t="shared" si="23"/>
        <v>0</v>
      </c>
      <c r="G85" s="534">
        <f t="shared" si="23"/>
        <v>0</v>
      </c>
      <c r="H85" s="535">
        <f>J85+T85+AD85+AN85</f>
        <v>0</v>
      </c>
      <c r="I85" s="817"/>
      <c r="J85" s="535">
        <f>SUBTOTAL(9,M85:S85)</f>
        <v>0</v>
      </c>
      <c r="K85" s="581">
        <f>SUMPRODUCT(M85:S85,M$92:S$92)</f>
        <v>0</v>
      </c>
      <c r="L85" s="581">
        <f>SUMPRODUCT(M85:S85,M$94:S$94)</f>
        <v>0</v>
      </c>
      <c r="M85" s="582"/>
      <c r="N85" s="582"/>
      <c r="O85" s="582"/>
      <c r="P85" s="582"/>
      <c r="Q85" s="582"/>
      <c r="R85" s="582"/>
      <c r="S85" s="582"/>
      <c r="T85" s="535">
        <f>SUBTOTAL(9,W85:AC85)</f>
        <v>0</v>
      </c>
      <c r="U85" s="581">
        <f>SUMPRODUCT(W85:AC85,W$92:AC$92)</f>
        <v>0</v>
      </c>
      <c r="V85" s="581">
        <f>SUMPRODUCT(W85:AC85,W$94:AC$94)</f>
        <v>0</v>
      </c>
      <c r="W85" s="583"/>
      <c r="X85" s="583"/>
      <c r="Y85" s="583"/>
      <c r="Z85" s="583"/>
      <c r="AA85" s="583"/>
      <c r="AB85" s="583"/>
      <c r="AC85" s="583"/>
      <c r="AD85" s="535">
        <f>SUBTOTAL(9,AG85:AM85)</f>
        <v>0</v>
      </c>
      <c r="AE85" s="581">
        <f>SUMPRODUCT(AG85:AM85,AG$92:AM$92)</f>
        <v>0</v>
      </c>
      <c r="AF85" s="581">
        <f>SUMPRODUCT(AG85:AM85,AG$94:AM$94)</f>
        <v>0</v>
      </c>
      <c r="AG85" s="584"/>
      <c r="AH85" s="584"/>
      <c r="AI85" s="584"/>
      <c r="AJ85" s="584"/>
      <c r="AK85" s="584"/>
      <c r="AL85" s="584"/>
      <c r="AM85" s="584"/>
      <c r="AN85" s="535">
        <f>SUBTOTAL(9,AQ85:AW85)</f>
        <v>0</v>
      </c>
      <c r="AO85" s="581">
        <f>SUMPRODUCT(AQ85:AW85,AQ$92:AW$92)</f>
        <v>0</v>
      </c>
      <c r="AP85" s="581">
        <f>SUMPRODUCT(AQ85:AW85,AQ$94:AW$94)</f>
        <v>0</v>
      </c>
      <c r="AQ85" s="585"/>
      <c r="AR85" s="585"/>
      <c r="AS85" s="585"/>
      <c r="AT85" s="585"/>
      <c r="AU85" s="585"/>
      <c r="AV85" s="585"/>
      <c r="AW85" s="585"/>
    </row>
    <row r="86" spans="1:49" s="365" customFormat="1" ht="25.5" customHeight="1" thickTop="1">
      <c r="A86" s="177"/>
      <c r="B86" s="536"/>
      <c r="C86" s="537"/>
      <c r="D86" s="538" t="s">
        <v>8</v>
      </c>
      <c r="E86" s="539">
        <f>SUBTOTAL(9,E81:E85)</f>
        <v>0</v>
      </c>
      <c r="F86" s="540">
        <f>SUBTOTAL(9,F81:F85)</f>
        <v>0</v>
      </c>
      <c r="G86" s="540">
        <f>SUBTOTAL(9,G81:G85)</f>
        <v>0</v>
      </c>
      <c r="H86" s="541">
        <f>SUBTOTAL(9,H81:H85)</f>
        <v>0</v>
      </c>
      <c r="I86" s="186"/>
      <c r="J86" s="541">
        <f>SUM(,J81:J85)</f>
        <v>0</v>
      </c>
      <c r="K86" s="540">
        <f aca="true" t="shared" si="24" ref="K86:S86">SUBTOTAL(9,K81:K85)</f>
        <v>0</v>
      </c>
      <c r="L86" s="540">
        <f t="shared" si="24"/>
        <v>0</v>
      </c>
      <c r="M86" s="541">
        <f t="shared" si="24"/>
        <v>0</v>
      </c>
      <c r="N86" s="541">
        <f t="shared" si="24"/>
        <v>0</v>
      </c>
      <c r="O86" s="541">
        <f t="shared" si="24"/>
        <v>0</v>
      </c>
      <c r="P86" s="541">
        <f t="shared" si="24"/>
        <v>0</v>
      </c>
      <c r="Q86" s="541">
        <f t="shared" si="24"/>
        <v>0</v>
      </c>
      <c r="R86" s="541">
        <f t="shared" si="24"/>
        <v>0</v>
      </c>
      <c r="S86" s="541">
        <f t="shared" si="24"/>
        <v>0</v>
      </c>
      <c r="T86" s="541">
        <f>SUM(,T81:T85)</f>
        <v>0</v>
      </c>
      <c r="U86" s="540">
        <f aca="true" t="shared" si="25" ref="U86:AC86">SUBTOTAL(9,U81:U85)</f>
        <v>0</v>
      </c>
      <c r="V86" s="540">
        <f t="shared" si="25"/>
        <v>0</v>
      </c>
      <c r="W86" s="541">
        <f t="shared" si="25"/>
        <v>0</v>
      </c>
      <c r="X86" s="541">
        <f t="shared" si="25"/>
        <v>0</v>
      </c>
      <c r="Y86" s="541">
        <f t="shared" si="25"/>
        <v>0</v>
      </c>
      <c r="Z86" s="541">
        <f t="shared" si="25"/>
        <v>0</v>
      </c>
      <c r="AA86" s="541">
        <f t="shared" si="25"/>
        <v>0</v>
      </c>
      <c r="AB86" s="541">
        <f t="shared" si="25"/>
        <v>0</v>
      </c>
      <c r="AC86" s="541">
        <f t="shared" si="25"/>
        <v>0</v>
      </c>
      <c r="AD86" s="541">
        <f>SUM(,AD81:AD85)</f>
        <v>0</v>
      </c>
      <c r="AE86" s="540">
        <f aca="true" t="shared" si="26" ref="AE86:AK86">SUBTOTAL(9,AE81:AE85)</f>
        <v>0</v>
      </c>
      <c r="AF86" s="540">
        <f t="shared" si="26"/>
        <v>0</v>
      </c>
      <c r="AG86" s="541">
        <f t="shared" si="26"/>
        <v>0</v>
      </c>
      <c r="AH86" s="541">
        <f t="shared" si="26"/>
        <v>0</v>
      </c>
      <c r="AI86" s="541">
        <f t="shared" si="26"/>
        <v>0</v>
      </c>
      <c r="AJ86" s="541">
        <f t="shared" si="26"/>
        <v>0</v>
      </c>
      <c r="AK86" s="541">
        <f t="shared" si="26"/>
        <v>0</v>
      </c>
      <c r="AL86" s="541">
        <f aca="true" t="shared" si="27" ref="AL86:AW86">SUBTOTAL(9,AL81:AL85)</f>
        <v>0</v>
      </c>
      <c r="AM86" s="541">
        <f t="shared" si="27"/>
        <v>0</v>
      </c>
      <c r="AN86" s="541">
        <f>SUM(,AN81:AN85)</f>
        <v>0</v>
      </c>
      <c r="AO86" s="540">
        <f t="shared" si="27"/>
        <v>0</v>
      </c>
      <c r="AP86" s="540">
        <f t="shared" si="27"/>
        <v>0</v>
      </c>
      <c r="AQ86" s="541">
        <f t="shared" si="27"/>
        <v>0</v>
      </c>
      <c r="AR86" s="541">
        <f t="shared" si="27"/>
        <v>0</v>
      </c>
      <c r="AS86" s="541">
        <f t="shared" si="27"/>
        <v>0</v>
      </c>
      <c r="AT86" s="541">
        <f t="shared" si="27"/>
        <v>0</v>
      </c>
      <c r="AU86" s="541">
        <f t="shared" si="27"/>
        <v>0</v>
      </c>
      <c r="AV86" s="541">
        <f t="shared" si="27"/>
        <v>0</v>
      </c>
      <c r="AW86" s="541">
        <f t="shared" si="27"/>
        <v>0</v>
      </c>
    </row>
    <row r="87" spans="1:49" s="365" customFormat="1" ht="15" customHeight="1">
      <c r="A87" s="329"/>
      <c r="B87" s="366"/>
      <c r="C87" s="367"/>
      <c r="D87" s="455"/>
      <c r="E87" s="368"/>
      <c r="F87" s="368"/>
      <c r="G87" s="184"/>
      <c r="H87" s="184"/>
      <c r="I87" s="184"/>
      <c r="J87" s="184"/>
      <c r="K87" s="184"/>
      <c r="L87" s="220"/>
      <c r="M87" s="184"/>
      <c r="N87" s="184"/>
      <c r="O87" s="184"/>
      <c r="P87" s="184"/>
      <c r="Q87" s="184"/>
      <c r="R87" s="184"/>
      <c r="S87" s="184"/>
      <c r="T87" s="184"/>
      <c r="U87" s="184"/>
      <c r="V87" s="220"/>
      <c r="W87" s="184"/>
      <c r="X87" s="184"/>
      <c r="Y87" s="184"/>
      <c r="Z87" s="184"/>
      <c r="AA87" s="184"/>
      <c r="AB87" s="184"/>
      <c r="AC87" s="184"/>
      <c r="AD87" s="184"/>
      <c r="AE87" s="184"/>
      <c r="AF87" s="220"/>
      <c r="AG87" s="184"/>
      <c r="AH87" s="184"/>
      <c r="AI87" s="184"/>
      <c r="AJ87" s="184"/>
      <c r="AK87" s="184"/>
      <c r="AL87" s="184"/>
      <c r="AM87" s="184"/>
      <c r="AN87" s="184"/>
      <c r="AO87" s="184"/>
      <c r="AP87" s="220"/>
      <c r="AQ87" s="184"/>
      <c r="AR87" s="184"/>
      <c r="AS87" s="184"/>
      <c r="AT87" s="184"/>
      <c r="AU87" s="184"/>
      <c r="AV87" s="184"/>
      <c r="AW87" s="184"/>
    </row>
    <row r="88" spans="1:49" s="365" customFormat="1" ht="13.5" customHeight="1">
      <c r="A88" s="177"/>
      <c r="B88" s="181"/>
      <c r="C88" s="360"/>
      <c r="D88" s="181"/>
      <c r="E88" s="177"/>
      <c r="F88" s="177"/>
      <c r="G88" s="177"/>
      <c r="H88" s="181"/>
      <c r="I88" s="181"/>
      <c r="J88" s="181"/>
      <c r="K88" s="181"/>
      <c r="L88" s="177"/>
      <c r="M88" s="181"/>
      <c r="N88" s="181"/>
      <c r="O88" s="181"/>
      <c r="P88" s="181"/>
      <c r="Q88" s="181"/>
      <c r="R88" s="181"/>
      <c r="S88" s="181"/>
      <c r="T88" s="181"/>
      <c r="U88" s="181"/>
      <c r="V88" s="177"/>
      <c r="W88" s="181"/>
      <c r="X88" s="181"/>
      <c r="Y88" s="181"/>
      <c r="Z88" s="181"/>
      <c r="AA88" s="181"/>
      <c r="AB88" s="181"/>
      <c r="AC88" s="181"/>
      <c r="AD88" s="178"/>
      <c r="AE88" s="181"/>
      <c r="AF88" s="177"/>
      <c r="AG88" s="181"/>
      <c r="AH88" s="181"/>
      <c r="AI88" s="181"/>
      <c r="AJ88" s="181"/>
      <c r="AK88" s="181"/>
      <c r="AL88" s="181"/>
      <c r="AM88" s="181"/>
      <c r="AN88" s="178"/>
      <c r="AO88" s="181"/>
      <c r="AP88" s="177"/>
      <c r="AQ88" s="181"/>
      <c r="AR88" s="181"/>
      <c r="AS88" s="181"/>
      <c r="AT88" s="181"/>
      <c r="AU88" s="181"/>
      <c r="AV88" s="181"/>
      <c r="AW88" s="181"/>
    </row>
    <row r="89" spans="1:49" s="365" customFormat="1" ht="25.5" customHeight="1">
      <c r="A89" s="371"/>
      <c r="B89" s="372"/>
      <c r="C89" s="373"/>
      <c r="D89" s="529" t="s">
        <v>6</v>
      </c>
      <c r="E89" s="526">
        <f>SUBTOTAL(9,E8:E87)</f>
        <v>0</v>
      </c>
      <c r="F89" s="527">
        <f>SUBTOTAL(9,F8:F87)</f>
        <v>0</v>
      </c>
      <c r="G89" s="527">
        <f>SUBTOTAL(9,G8:G87)</f>
        <v>0</v>
      </c>
      <c r="H89" s="528">
        <f>SUBTOTAL(9,H8:H87)</f>
        <v>0</v>
      </c>
      <c r="I89" s="186"/>
      <c r="J89" s="528">
        <f aca="true" t="shared" si="28" ref="J89:AO89">SUBTOTAL(9,J8:J87)</f>
        <v>0</v>
      </c>
      <c r="K89" s="527">
        <f t="shared" si="28"/>
        <v>0</v>
      </c>
      <c r="L89" s="527">
        <f t="shared" si="28"/>
        <v>0</v>
      </c>
      <c r="M89" s="528">
        <f t="shared" si="28"/>
        <v>0</v>
      </c>
      <c r="N89" s="528">
        <f t="shared" si="28"/>
        <v>0</v>
      </c>
      <c r="O89" s="528">
        <f t="shared" si="28"/>
        <v>0</v>
      </c>
      <c r="P89" s="528">
        <f t="shared" si="28"/>
        <v>0</v>
      </c>
      <c r="Q89" s="528">
        <f t="shared" si="28"/>
        <v>0</v>
      </c>
      <c r="R89" s="528">
        <f t="shared" si="28"/>
        <v>0</v>
      </c>
      <c r="S89" s="528">
        <f>SUBTOTAL(9,S8:S87)</f>
        <v>0</v>
      </c>
      <c r="T89" s="528">
        <f t="shared" si="28"/>
        <v>0</v>
      </c>
      <c r="U89" s="527">
        <f t="shared" si="28"/>
        <v>0</v>
      </c>
      <c r="V89" s="527">
        <f t="shared" si="28"/>
        <v>0</v>
      </c>
      <c r="W89" s="528">
        <f t="shared" si="28"/>
        <v>0</v>
      </c>
      <c r="X89" s="528">
        <f t="shared" si="28"/>
        <v>0</v>
      </c>
      <c r="Y89" s="528">
        <f t="shared" si="28"/>
        <v>0</v>
      </c>
      <c r="Z89" s="528">
        <f t="shared" si="28"/>
        <v>0</v>
      </c>
      <c r="AA89" s="528">
        <f t="shared" si="28"/>
        <v>0</v>
      </c>
      <c r="AB89" s="528">
        <f t="shared" si="28"/>
        <v>0</v>
      </c>
      <c r="AC89" s="528">
        <f t="shared" si="28"/>
        <v>0</v>
      </c>
      <c r="AD89" s="528">
        <f t="shared" si="28"/>
        <v>0</v>
      </c>
      <c r="AE89" s="527">
        <f t="shared" si="28"/>
        <v>0</v>
      </c>
      <c r="AF89" s="527">
        <f t="shared" si="28"/>
        <v>0</v>
      </c>
      <c r="AG89" s="528">
        <f t="shared" si="28"/>
        <v>0</v>
      </c>
      <c r="AH89" s="528">
        <f t="shared" si="28"/>
        <v>0</v>
      </c>
      <c r="AI89" s="528">
        <f t="shared" si="28"/>
        <v>0</v>
      </c>
      <c r="AJ89" s="528">
        <f t="shared" si="28"/>
        <v>0</v>
      </c>
      <c r="AK89" s="528">
        <f t="shared" si="28"/>
        <v>0</v>
      </c>
      <c r="AL89" s="528">
        <f t="shared" si="28"/>
        <v>0</v>
      </c>
      <c r="AM89" s="528">
        <f t="shared" si="28"/>
        <v>0</v>
      </c>
      <c r="AN89" s="528">
        <f t="shared" si="28"/>
        <v>0</v>
      </c>
      <c r="AO89" s="527">
        <f t="shared" si="28"/>
        <v>0</v>
      </c>
      <c r="AP89" s="527">
        <f aca="true" t="shared" si="29" ref="AP89:AW89">SUBTOTAL(9,AP8:AP87)</f>
        <v>0</v>
      </c>
      <c r="AQ89" s="528">
        <f t="shared" si="29"/>
        <v>0</v>
      </c>
      <c r="AR89" s="528">
        <f t="shared" si="29"/>
        <v>0</v>
      </c>
      <c r="AS89" s="528">
        <f t="shared" si="29"/>
        <v>0</v>
      </c>
      <c r="AT89" s="528">
        <f t="shared" si="29"/>
        <v>0</v>
      </c>
      <c r="AU89" s="528">
        <f t="shared" si="29"/>
        <v>0</v>
      </c>
      <c r="AV89" s="528">
        <f t="shared" si="29"/>
        <v>0</v>
      </c>
      <c r="AW89" s="528">
        <f t="shared" si="29"/>
        <v>0</v>
      </c>
    </row>
    <row r="90" spans="1:49" s="365" customFormat="1" ht="15" customHeight="1">
      <c r="A90" s="329"/>
      <c r="B90" s="366"/>
      <c r="C90" s="367"/>
      <c r="D90" s="465" t="s">
        <v>114</v>
      </c>
      <c r="E90" s="368"/>
      <c r="F90" s="368"/>
      <c r="G90" s="224"/>
      <c r="H90" s="224"/>
      <c r="I90" s="224"/>
      <c r="J90" s="224"/>
      <c r="K90" s="224"/>
      <c r="L90" s="184"/>
      <c r="M90" s="184"/>
      <c r="N90" s="184"/>
      <c r="O90" s="184"/>
      <c r="P90" s="184"/>
      <c r="Q90" s="184"/>
      <c r="R90" s="184"/>
      <c r="S90" s="184"/>
      <c r="T90" s="184"/>
      <c r="U90" s="224"/>
      <c r="V90" s="184"/>
      <c r="W90" s="184"/>
      <c r="X90" s="184"/>
      <c r="Y90" s="184"/>
      <c r="Z90" s="184"/>
      <c r="AA90" s="184"/>
      <c r="AB90" s="184"/>
      <c r="AC90" s="184"/>
      <c r="AD90" s="184"/>
      <c r="AE90" s="224"/>
      <c r="AF90" s="184"/>
      <c r="AG90" s="184"/>
      <c r="AH90" s="184"/>
      <c r="AI90" s="184"/>
      <c r="AJ90" s="184"/>
      <c r="AK90" s="184"/>
      <c r="AL90" s="184"/>
      <c r="AM90" s="184"/>
      <c r="AN90" s="184"/>
      <c r="AO90" s="224"/>
      <c r="AP90" s="184"/>
      <c r="AQ90" s="184"/>
      <c r="AR90" s="184"/>
      <c r="AS90" s="184"/>
      <c r="AT90" s="184"/>
      <c r="AU90" s="184"/>
      <c r="AV90" s="184"/>
      <c r="AW90" s="184"/>
    </row>
    <row r="91" spans="1:49" s="365" customFormat="1" ht="15">
      <c r="A91" s="371"/>
      <c r="B91" s="371"/>
      <c r="C91" s="374"/>
      <c r="D91" s="371"/>
      <c r="E91" s="188"/>
      <c r="F91" s="188"/>
      <c r="G91" s="188"/>
      <c r="H91" s="186"/>
      <c r="I91" s="186"/>
      <c r="J91" s="186"/>
      <c r="K91" s="186"/>
      <c r="L91" s="223"/>
      <c r="M91" s="186"/>
      <c r="N91" s="186"/>
      <c r="O91" s="186"/>
      <c r="P91" s="186"/>
      <c r="Q91" s="186"/>
      <c r="R91" s="186"/>
      <c r="S91" s="186"/>
      <c r="T91" s="186"/>
      <c r="U91" s="186"/>
      <c r="V91" s="223"/>
      <c r="W91" s="186"/>
      <c r="X91" s="186"/>
      <c r="Y91" s="186"/>
      <c r="Z91" s="186"/>
      <c r="AA91" s="186"/>
      <c r="AB91" s="186"/>
      <c r="AC91" s="186"/>
      <c r="AD91" s="186"/>
      <c r="AE91" s="186"/>
      <c r="AF91" s="223"/>
      <c r="AG91" s="186"/>
      <c r="AH91" s="186"/>
      <c r="AI91" s="186"/>
      <c r="AJ91" s="186"/>
      <c r="AK91" s="186"/>
      <c r="AL91" s="186"/>
      <c r="AM91" s="186"/>
      <c r="AN91" s="186"/>
      <c r="AO91" s="186"/>
      <c r="AP91" s="223"/>
      <c r="AQ91" s="186"/>
      <c r="AR91" s="186"/>
      <c r="AS91" s="186"/>
      <c r="AT91" s="186"/>
      <c r="AU91" s="186"/>
      <c r="AV91" s="186"/>
      <c r="AW91" s="186"/>
    </row>
    <row r="92" spans="1:49" s="365" customFormat="1" ht="18" customHeight="1">
      <c r="A92" s="371"/>
      <c r="B92" s="371"/>
      <c r="C92" s="374"/>
      <c r="D92" s="371"/>
      <c r="E92" s="457" t="s">
        <v>3</v>
      </c>
      <c r="F92" s="457"/>
      <c r="G92" s="173"/>
      <c r="H92" s="173"/>
      <c r="I92" s="173"/>
      <c r="J92" s="527" t="s">
        <v>1</v>
      </c>
      <c r="K92" s="547"/>
      <c r="L92" s="548"/>
      <c r="M92" s="549"/>
      <c r="N92" s="549"/>
      <c r="O92" s="549"/>
      <c r="P92" s="549"/>
      <c r="Q92" s="549"/>
      <c r="R92" s="549"/>
      <c r="S92" s="549"/>
      <c r="T92" s="527" t="s">
        <v>1</v>
      </c>
      <c r="U92" s="547"/>
      <c r="V92" s="547"/>
      <c r="W92" s="550"/>
      <c r="X92" s="550"/>
      <c r="Y92" s="550"/>
      <c r="Z92" s="550"/>
      <c r="AA92" s="550"/>
      <c r="AB92" s="550"/>
      <c r="AC92" s="550"/>
      <c r="AD92" s="527" t="s">
        <v>1</v>
      </c>
      <c r="AE92" s="547"/>
      <c r="AF92" s="547"/>
      <c r="AG92" s="551"/>
      <c r="AH92" s="551"/>
      <c r="AI92" s="551"/>
      <c r="AJ92" s="551"/>
      <c r="AK92" s="551"/>
      <c r="AL92" s="551"/>
      <c r="AM92" s="551"/>
      <c r="AN92" s="527" t="s">
        <v>1</v>
      </c>
      <c r="AO92" s="547"/>
      <c r="AP92" s="547"/>
      <c r="AQ92" s="552"/>
      <c r="AR92" s="552"/>
      <c r="AS92" s="552"/>
      <c r="AT92" s="552"/>
      <c r="AU92" s="552"/>
      <c r="AV92" s="552"/>
      <c r="AW92" s="552"/>
    </row>
    <row r="93" spans="1:49" s="365" customFormat="1" ht="21" customHeight="1">
      <c r="A93" s="371"/>
      <c r="B93" s="371"/>
      <c r="C93" s="374"/>
      <c r="D93" s="371"/>
      <c r="E93" s="164" t="s">
        <v>69</v>
      </c>
      <c r="F93" s="164"/>
      <c r="G93" s="173"/>
      <c r="H93" s="173"/>
      <c r="I93" s="173"/>
      <c r="J93" s="835" t="s">
        <v>69</v>
      </c>
      <c r="K93" s="838"/>
      <c r="L93" s="555"/>
      <c r="M93" s="375">
        <f>M92*L93</f>
        <v>0</v>
      </c>
      <c r="N93" s="375">
        <f>N92*L93</f>
        <v>0</v>
      </c>
      <c r="O93" s="375">
        <f>O92*L93</f>
        <v>0</v>
      </c>
      <c r="P93" s="375">
        <f>P92*L93</f>
        <v>0</v>
      </c>
      <c r="Q93" s="375">
        <f>Q92*L93</f>
        <v>0</v>
      </c>
      <c r="R93" s="375">
        <f>R92*L93</f>
        <v>0</v>
      </c>
      <c r="S93" s="375">
        <f>S92*L93</f>
        <v>0</v>
      </c>
      <c r="T93" s="835" t="s">
        <v>69</v>
      </c>
      <c r="U93" s="846"/>
      <c r="V93" s="557"/>
      <c r="W93" s="375">
        <f>W92*V93</f>
        <v>0</v>
      </c>
      <c r="X93" s="375">
        <f>X92*V93</f>
        <v>0</v>
      </c>
      <c r="Y93" s="375">
        <f>Y92*V93</f>
        <v>0</v>
      </c>
      <c r="Z93" s="375">
        <f>Z92*V93</f>
        <v>0</v>
      </c>
      <c r="AA93" s="375">
        <f>AA92*V93</f>
        <v>0</v>
      </c>
      <c r="AB93" s="375">
        <f>AB92*V93</f>
        <v>0</v>
      </c>
      <c r="AC93" s="375">
        <f>AC92*V93</f>
        <v>0</v>
      </c>
      <c r="AD93" s="553" t="s">
        <v>69</v>
      </c>
      <c r="AE93" s="556"/>
      <c r="AF93" s="558"/>
      <c r="AG93" s="375">
        <f>AG92*AF93</f>
        <v>0</v>
      </c>
      <c r="AH93" s="375">
        <f>AH92*AF93</f>
        <v>0</v>
      </c>
      <c r="AI93" s="375">
        <f>AI92*AF93</f>
        <v>0</v>
      </c>
      <c r="AJ93" s="375">
        <f>AJ92*AF93</f>
        <v>0</v>
      </c>
      <c r="AK93" s="375">
        <f>AK92*AF93</f>
        <v>0</v>
      </c>
      <c r="AL93" s="375">
        <f>AL92*AF93</f>
        <v>0</v>
      </c>
      <c r="AM93" s="375">
        <f>AM92*AF93</f>
        <v>0</v>
      </c>
      <c r="AN93" s="553" t="s">
        <v>69</v>
      </c>
      <c r="AO93" s="556"/>
      <c r="AP93" s="559"/>
      <c r="AQ93" s="375">
        <f>AQ92*AP93</f>
        <v>0</v>
      </c>
      <c r="AR93" s="375">
        <f>AR92*AP93</f>
        <v>0</v>
      </c>
      <c r="AS93" s="375">
        <f>AS92*AP93</f>
        <v>0</v>
      </c>
      <c r="AT93" s="375">
        <f>AT92*AP93</f>
        <v>0</v>
      </c>
      <c r="AU93" s="375">
        <f>AU92*AP93</f>
        <v>0</v>
      </c>
      <c r="AV93" s="375">
        <f>AV92*AP93</f>
        <v>0</v>
      </c>
      <c r="AW93" s="375">
        <f>AW92*AP93</f>
        <v>0</v>
      </c>
    </row>
    <row r="94" spans="1:49" s="365" customFormat="1" ht="21" customHeight="1">
      <c r="A94" s="371"/>
      <c r="B94" s="371"/>
      <c r="C94" s="374"/>
      <c r="D94" s="371"/>
      <c r="E94" s="164" t="s">
        <v>99</v>
      </c>
      <c r="F94" s="164"/>
      <c r="G94" s="189"/>
      <c r="H94" s="173"/>
      <c r="I94" s="173"/>
      <c r="J94" s="836" t="s">
        <v>99</v>
      </c>
      <c r="K94" s="838"/>
      <c r="L94" s="527"/>
      <c r="M94" s="375">
        <f>M93+M92</f>
        <v>0</v>
      </c>
      <c r="N94" s="375">
        <f aca="true" t="shared" si="30" ref="N94:S94">N93+N92</f>
        <v>0</v>
      </c>
      <c r="O94" s="375">
        <f t="shared" si="30"/>
        <v>0</v>
      </c>
      <c r="P94" s="375">
        <f t="shared" si="30"/>
        <v>0</v>
      </c>
      <c r="Q94" s="375">
        <f t="shared" si="30"/>
        <v>0</v>
      </c>
      <c r="R94" s="375">
        <f t="shared" si="30"/>
        <v>0</v>
      </c>
      <c r="S94" s="375">
        <f t="shared" si="30"/>
        <v>0</v>
      </c>
      <c r="T94" s="836" t="s">
        <v>99</v>
      </c>
      <c r="U94" s="846"/>
      <c r="V94" s="375"/>
      <c r="W94" s="375">
        <f aca="true" t="shared" si="31" ref="W94:AC94">W93+W92</f>
        <v>0</v>
      </c>
      <c r="X94" s="375">
        <f t="shared" si="31"/>
        <v>0</v>
      </c>
      <c r="Y94" s="375">
        <f t="shared" si="31"/>
        <v>0</v>
      </c>
      <c r="Z94" s="375">
        <f t="shared" si="31"/>
        <v>0</v>
      </c>
      <c r="AA94" s="375">
        <f t="shared" si="31"/>
        <v>0</v>
      </c>
      <c r="AB94" s="375">
        <f t="shared" si="31"/>
        <v>0</v>
      </c>
      <c r="AC94" s="375">
        <f t="shared" si="31"/>
        <v>0</v>
      </c>
      <c r="AD94" s="554" t="s">
        <v>99</v>
      </c>
      <c r="AE94" s="556"/>
      <c r="AF94" s="375"/>
      <c r="AG94" s="375">
        <f aca="true" t="shared" si="32" ref="AG94:AM94">AG93+AG92</f>
        <v>0</v>
      </c>
      <c r="AH94" s="375">
        <f t="shared" si="32"/>
        <v>0</v>
      </c>
      <c r="AI94" s="375">
        <f t="shared" si="32"/>
        <v>0</v>
      </c>
      <c r="AJ94" s="375">
        <f t="shared" si="32"/>
        <v>0</v>
      </c>
      <c r="AK94" s="375">
        <f t="shared" si="32"/>
        <v>0</v>
      </c>
      <c r="AL94" s="375">
        <f t="shared" si="32"/>
        <v>0</v>
      </c>
      <c r="AM94" s="375">
        <f t="shared" si="32"/>
        <v>0</v>
      </c>
      <c r="AN94" s="554" t="s">
        <v>99</v>
      </c>
      <c r="AO94" s="556"/>
      <c r="AP94" s="375"/>
      <c r="AQ94" s="375">
        <f aca="true" t="shared" si="33" ref="AQ94:AW94">AQ93+AQ92</f>
        <v>0</v>
      </c>
      <c r="AR94" s="375">
        <f t="shared" si="33"/>
        <v>0</v>
      </c>
      <c r="AS94" s="375">
        <f t="shared" si="33"/>
        <v>0</v>
      </c>
      <c r="AT94" s="375">
        <f t="shared" si="33"/>
        <v>0</v>
      </c>
      <c r="AU94" s="375">
        <f t="shared" si="33"/>
        <v>0</v>
      </c>
      <c r="AV94" s="375">
        <f t="shared" si="33"/>
        <v>0</v>
      </c>
      <c r="AW94" s="375">
        <f t="shared" si="33"/>
        <v>0</v>
      </c>
    </row>
    <row r="95" spans="1:49" s="365" customFormat="1" ht="21" customHeight="1">
      <c r="A95" s="371"/>
      <c r="B95" s="371"/>
      <c r="C95" s="374"/>
      <c r="D95" s="371"/>
      <c r="E95" s="164" t="s">
        <v>20</v>
      </c>
      <c r="F95" s="164"/>
      <c r="G95" s="189"/>
      <c r="H95" s="223"/>
      <c r="I95" s="223"/>
      <c r="J95" s="837" t="s">
        <v>20</v>
      </c>
      <c r="K95" s="844"/>
      <c r="L95" s="547">
        <f>SUM(M95:S95)</f>
        <v>0</v>
      </c>
      <c r="M95" s="556">
        <f aca="true" t="shared" si="34" ref="M95:S95">M89*M94</f>
        <v>0</v>
      </c>
      <c r="N95" s="556">
        <f t="shared" si="34"/>
        <v>0</v>
      </c>
      <c r="O95" s="556">
        <f t="shared" si="34"/>
        <v>0</v>
      </c>
      <c r="P95" s="556">
        <f t="shared" si="34"/>
        <v>0</v>
      </c>
      <c r="Q95" s="556">
        <f t="shared" si="34"/>
        <v>0</v>
      </c>
      <c r="R95" s="556">
        <f t="shared" si="34"/>
        <v>0</v>
      </c>
      <c r="S95" s="556">
        <f t="shared" si="34"/>
        <v>0</v>
      </c>
      <c r="T95" s="837" t="s">
        <v>20</v>
      </c>
      <c r="U95" s="846"/>
      <c r="V95" s="556">
        <f>SUM(W95:AC95)</f>
        <v>0</v>
      </c>
      <c r="W95" s="556">
        <f>W89*W94</f>
        <v>0</v>
      </c>
      <c r="X95" s="556">
        <f aca="true" t="shared" si="35" ref="X95:AC95">X89*X94</f>
        <v>0</v>
      </c>
      <c r="Y95" s="556">
        <f t="shared" si="35"/>
        <v>0</v>
      </c>
      <c r="Z95" s="556">
        <f t="shared" si="35"/>
        <v>0</v>
      </c>
      <c r="AA95" s="556">
        <f t="shared" si="35"/>
        <v>0</v>
      </c>
      <c r="AB95" s="556">
        <f t="shared" si="35"/>
        <v>0</v>
      </c>
      <c r="AC95" s="556">
        <f t="shared" si="35"/>
        <v>0</v>
      </c>
      <c r="AD95" s="560" t="s">
        <v>20</v>
      </c>
      <c r="AE95" s="375"/>
      <c r="AF95" s="556">
        <f>SUM(AG95:AM95)</f>
        <v>0</v>
      </c>
      <c r="AG95" s="556">
        <f aca="true" t="shared" si="36" ref="AG95:AM95">AG89*AG94</f>
        <v>0</v>
      </c>
      <c r="AH95" s="556">
        <f t="shared" si="36"/>
        <v>0</v>
      </c>
      <c r="AI95" s="556">
        <f t="shared" si="36"/>
        <v>0</v>
      </c>
      <c r="AJ95" s="556">
        <f t="shared" si="36"/>
        <v>0</v>
      </c>
      <c r="AK95" s="556">
        <f t="shared" si="36"/>
        <v>0</v>
      </c>
      <c r="AL95" s="556">
        <f t="shared" si="36"/>
        <v>0</v>
      </c>
      <c r="AM95" s="556">
        <f t="shared" si="36"/>
        <v>0</v>
      </c>
      <c r="AN95" s="560" t="s">
        <v>20</v>
      </c>
      <c r="AO95" s="375"/>
      <c r="AP95" s="556">
        <f>SUM(AQ95:AW95)</f>
        <v>0</v>
      </c>
      <c r="AQ95" s="556">
        <f aca="true" t="shared" si="37" ref="AQ95:AW95">AQ89*AQ94</f>
        <v>0</v>
      </c>
      <c r="AR95" s="556">
        <f t="shared" si="37"/>
        <v>0</v>
      </c>
      <c r="AS95" s="556">
        <f t="shared" si="37"/>
        <v>0</v>
      </c>
      <c r="AT95" s="556">
        <f t="shared" si="37"/>
        <v>0</v>
      </c>
      <c r="AU95" s="556">
        <f t="shared" si="37"/>
        <v>0</v>
      </c>
      <c r="AV95" s="556">
        <f t="shared" si="37"/>
        <v>0</v>
      </c>
      <c r="AW95" s="556">
        <f t="shared" si="37"/>
        <v>0</v>
      </c>
    </row>
    <row r="96" spans="1:49" s="365" customFormat="1" ht="21" customHeight="1">
      <c r="A96" s="371"/>
      <c r="B96" s="371"/>
      <c r="C96" s="374"/>
      <c r="D96" s="371"/>
      <c r="E96" s="164" t="s">
        <v>148</v>
      </c>
      <c r="F96" s="164"/>
      <c r="G96" s="189"/>
      <c r="H96" s="223"/>
      <c r="I96" s="223"/>
      <c r="J96" s="560" t="s">
        <v>148</v>
      </c>
      <c r="K96" s="561"/>
      <c r="L96" s="547">
        <f>SUM(M96:S96)</f>
        <v>0</v>
      </c>
      <c r="M96" s="556">
        <f aca="true" t="shared" si="38" ref="M96:R96">M89*M92</f>
        <v>0</v>
      </c>
      <c r="N96" s="556">
        <f t="shared" si="38"/>
        <v>0</v>
      </c>
      <c r="O96" s="556">
        <f t="shared" si="38"/>
        <v>0</v>
      </c>
      <c r="P96" s="556">
        <f t="shared" si="38"/>
        <v>0</v>
      </c>
      <c r="Q96" s="556">
        <f t="shared" si="38"/>
        <v>0</v>
      </c>
      <c r="R96" s="556">
        <f t="shared" si="38"/>
        <v>0</v>
      </c>
      <c r="S96" s="556">
        <f>S89*S92</f>
        <v>0</v>
      </c>
      <c r="T96" s="560" t="s">
        <v>148</v>
      </c>
      <c r="U96" s="562"/>
      <c r="V96" s="556">
        <f>SUM(W96:AC96)</f>
        <v>0</v>
      </c>
      <c r="W96" s="556">
        <f aca="true" t="shared" si="39" ref="W96:AC96">W89*W92</f>
        <v>0</v>
      </c>
      <c r="X96" s="556">
        <f t="shared" si="39"/>
        <v>0</v>
      </c>
      <c r="Y96" s="556">
        <f t="shared" si="39"/>
        <v>0</v>
      </c>
      <c r="Z96" s="556">
        <f t="shared" si="39"/>
        <v>0</v>
      </c>
      <c r="AA96" s="556">
        <f t="shared" si="39"/>
        <v>0</v>
      </c>
      <c r="AB96" s="556">
        <f t="shared" si="39"/>
        <v>0</v>
      </c>
      <c r="AC96" s="556">
        <f t="shared" si="39"/>
        <v>0</v>
      </c>
      <c r="AD96" s="560" t="s">
        <v>148</v>
      </c>
      <c r="AE96" s="562"/>
      <c r="AF96" s="556">
        <f>SUM(AG96:AM96)</f>
        <v>0</v>
      </c>
      <c r="AG96" s="556">
        <f aca="true" t="shared" si="40" ref="AG96:AM96">AG89*AG92</f>
        <v>0</v>
      </c>
      <c r="AH96" s="556">
        <f t="shared" si="40"/>
        <v>0</v>
      </c>
      <c r="AI96" s="556">
        <f t="shared" si="40"/>
        <v>0</v>
      </c>
      <c r="AJ96" s="556">
        <f t="shared" si="40"/>
        <v>0</v>
      </c>
      <c r="AK96" s="556">
        <f t="shared" si="40"/>
        <v>0</v>
      </c>
      <c r="AL96" s="556">
        <f t="shared" si="40"/>
        <v>0</v>
      </c>
      <c r="AM96" s="556">
        <f t="shared" si="40"/>
        <v>0</v>
      </c>
      <c r="AN96" s="560" t="s">
        <v>148</v>
      </c>
      <c r="AO96" s="562"/>
      <c r="AP96" s="556">
        <f>SUM(AQ96:AW96)</f>
        <v>0</v>
      </c>
      <c r="AQ96" s="556">
        <f aca="true" t="shared" si="41" ref="AQ96:AW96">AQ89*AQ92</f>
        <v>0</v>
      </c>
      <c r="AR96" s="556">
        <f t="shared" si="41"/>
        <v>0</v>
      </c>
      <c r="AS96" s="556">
        <f t="shared" si="41"/>
        <v>0</v>
      </c>
      <c r="AT96" s="556">
        <f t="shared" si="41"/>
        <v>0</v>
      </c>
      <c r="AU96" s="556">
        <f t="shared" si="41"/>
        <v>0</v>
      </c>
      <c r="AV96" s="556">
        <f t="shared" si="41"/>
        <v>0</v>
      </c>
      <c r="AW96" s="556">
        <f t="shared" si="41"/>
        <v>0</v>
      </c>
    </row>
    <row r="97" spans="1:49" s="196" customFormat="1" ht="6.75" customHeight="1">
      <c r="A97" s="371"/>
      <c r="B97" s="371"/>
      <c r="C97" s="374"/>
      <c r="D97" s="371"/>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row>
    <row r="98" spans="1:49" s="196" customFormat="1" ht="17.25" customHeight="1">
      <c r="A98" s="371"/>
      <c r="B98" s="371"/>
      <c r="C98" s="374"/>
      <c r="D98" s="371"/>
      <c r="E98" s="458" t="s">
        <v>21</v>
      </c>
      <c r="F98" s="458"/>
      <c r="G98" s="63"/>
      <c r="H98" s="63"/>
      <c r="I98" s="63"/>
      <c r="J98" s="839" t="s">
        <v>40</v>
      </c>
      <c r="K98" s="842"/>
      <c r="L98" s="565"/>
      <c r="M98" s="64"/>
      <c r="N98" s="64"/>
      <c r="O98" s="64"/>
      <c r="P98" s="64"/>
      <c r="Q98" s="64"/>
      <c r="R98" s="64"/>
      <c r="S98" s="64"/>
      <c r="T98" s="839" t="s">
        <v>4</v>
      </c>
      <c r="U98" s="842"/>
      <c r="V98" s="571"/>
      <c r="W98" s="64"/>
      <c r="X98" s="64"/>
      <c r="Y98" s="64"/>
      <c r="Z98" s="64"/>
      <c r="AA98" s="64"/>
      <c r="AB98" s="64"/>
      <c r="AC98" s="64"/>
      <c r="AD98" s="563" t="s">
        <v>4</v>
      </c>
      <c r="AE98" s="564"/>
      <c r="AF98" s="575"/>
      <c r="AG98" s="64"/>
      <c r="AH98" s="64"/>
      <c r="AI98" s="64"/>
      <c r="AJ98" s="64"/>
      <c r="AK98" s="64"/>
      <c r="AL98" s="64"/>
      <c r="AM98" s="64"/>
      <c r="AN98" s="563" t="s">
        <v>4</v>
      </c>
      <c r="AO98" s="564"/>
      <c r="AP98" s="578"/>
      <c r="AQ98" s="64"/>
      <c r="AR98" s="64"/>
      <c r="AS98" s="64"/>
      <c r="AT98" s="64"/>
      <c r="AU98" s="64"/>
      <c r="AV98" s="64"/>
      <c r="AW98" s="64"/>
    </row>
    <row r="99" spans="1:49" s="196" customFormat="1" ht="18" customHeight="1">
      <c r="A99" s="371"/>
      <c r="B99" s="371"/>
      <c r="C99" s="374"/>
      <c r="D99" s="371"/>
      <c r="E99" s="458" t="s">
        <v>131</v>
      </c>
      <c r="F99" s="458"/>
      <c r="G99" s="63"/>
      <c r="H99" s="63"/>
      <c r="I99" s="63"/>
      <c r="J99" s="840" t="s">
        <v>5</v>
      </c>
      <c r="K99" s="843"/>
      <c r="L99" s="565"/>
      <c r="M99" s="64"/>
      <c r="N99" s="64"/>
      <c r="O99" s="64"/>
      <c r="P99" s="64"/>
      <c r="Q99" s="64"/>
      <c r="R99" s="64"/>
      <c r="S99" s="64"/>
      <c r="T99" s="845" t="s">
        <v>5</v>
      </c>
      <c r="U99" s="843"/>
      <c r="V99" s="571"/>
      <c r="W99" s="64"/>
      <c r="X99" s="64"/>
      <c r="Y99" s="64"/>
      <c r="Z99" s="64"/>
      <c r="AA99" s="64"/>
      <c r="AB99" s="64"/>
      <c r="AC99" s="64"/>
      <c r="AD99" s="572" t="s">
        <v>5</v>
      </c>
      <c r="AE99" s="567"/>
      <c r="AF99" s="575"/>
      <c r="AG99" s="64"/>
      <c r="AH99" s="64"/>
      <c r="AI99" s="64"/>
      <c r="AJ99" s="64"/>
      <c r="AK99" s="64"/>
      <c r="AL99" s="64"/>
      <c r="AM99" s="64"/>
      <c r="AN99" s="572" t="s">
        <v>5</v>
      </c>
      <c r="AO99" s="567"/>
      <c r="AP99" s="578"/>
      <c r="AQ99" s="64"/>
      <c r="AR99" s="64"/>
      <c r="AS99" s="64"/>
      <c r="AT99" s="64"/>
      <c r="AU99" s="64"/>
      <c r="AV99" s="64"/>
      <c r="AW99" s="64"/>
    </row>
    <row r="100" spans="1:49" s="196" customFormat="1" ht="15">
      <c r="A100" s="371"/>
      <c r="B100" s="371"/>
      <c r="C100" s="374"/>
      <c r="D100" s="371"/>
      <c r="E100" s="458" t="s">
        <v>100</v>
      </c>
      <c r="F100" s="458"/>
      <c r="G100" s="55"/>
      <c r="H100" s="63"/>
      <c r="I100" s="63"/>
      <c r="J100" s="841" t="s">
        <v>56</v>
      </c>
      <c r="K100" s="843"/>
      <c r="L100" s="569"/>
      <c r="M100" s="64"/>
      <c r="N100" s="64"/>
      <c r="O100" s="64"/>
      <c r="P100" s="64"/>
      <c r="Q100" s="64"/>
      <c r="R100" s="64"/>
      <c r="S100" s="64"/>
      <c r="T100" s="841" t="s">
        <v>56</v>
      </c>
      <c r="U100" s="843"/>
      <c r="V100" s="573"/>
      <c r="W100" s="64"/>
      <c r="X100" s="64"/>
      <c r="Y100" s="64"/>
      <c r="Z100" s="64"/>
      <c r="AA100" s="64"/>
      <c r="AB100" s="64"/>
      <c r="AC100" s="64"/>
      <c r="AD100" s="568" t="s">
        <v>56</v>
      </c>
      <c r="AE100" s="567"/>
      <c r="AF100" s="576"/>
      <c r="AG100" s="64"/>
      <c r="AH100" s="64"/>
      <c r="AI100" s="64"/>
      <c r="AJ100" s="64"/>
      <c r="AK100" s="64"/>
      <c r="AL100" s="64"/>
      <c r="AM100" s="64"/>
      <c r="AN100" s="568" t="s">
        <v>56</v>
      </c>
      <c r="AO100" s="567"/>
      <c r="AP100" s="579"/>
      <c r="AQ100" s="64"/>
      <c r="AR100" s="64"/>
      <c r="AS100" s="64"/>
      <c r="AT100" s="64"/>
      <c r="AU100" s="64"/>
      <c r="AV100" s="64"/>
      <c r="AW100" s="64"/>
    </row>
    <row r="101" spans="1:49" s="196" customFormat="1" ht="15">
      <c r="A101" s="371"/>
      <c r="B101" s="371"/>
      <c r="C101" s="374"/>
      <c r="D101" s="371"/>
      <c r="E101" s="458" t="s">
        <v>76</v>
      </c>
      <c r="F101" s="458"/>
      <c r="G101" s="55"/>
      <c r="H101" s="63"/>
      <c r="I101" s="63"/>
      <c r="J101" s="840" t="s">
        <v>75</v>
      </c>
      <c r="K101" s="843"/>
      <c r="L101" s="570"/>
      <c r="M101" s="64"/>
      <c r="N101" s="64"/>
      <c r="O101" s="64"/>
      <c r="P101" s="64"/>
      <c r="Q101" s="64"/>
      <c r="R101" s="64"/>
      <c r="S101" s="64"/>
      <c r="T101" s="840" t="s">
        <v>75</v>
      </c>
      <c r="U101" s="843"/>
      <c r="V101" s="574"/>
      <c r="W101" s="64"/>
      <c r="X101" s="64"/>
      <c r="Y101" s="64"/>
      <c r="Z101" s="64"/>
      <c r="AA101" s="64"/>
      <c r="AB101" s="64"/>
      <c r="AC101" s="64"/>
      <c r="AD101" s="566" t="s">
        <v>75</v>
      </c>
      <c r="AE101" s="567"/>
      <c r="AF101" s="577"/>
      <c r="AG101" s="64"/>
      <c r="AH101" s="64"/>
      <c r="AI101" s="64"/>
      <c r="AJ101" s="64"/>
      <c r="AK101" s="64"/>
      <c r="AL101" s="64"/>
      <c r="AM101" s="64"/>
      <c r="AN101" s="566" t="s">
        <v>75</v>
      </c>
      <c r="AO101" s="567"/>
      <c r="AP101" s="580"/>
      <c r="AQ101" s="64"/>
      <c r="AR101" s="64"/>
      <c r="AS101" s="64"/>
      <c r="AT101" s="64"/>
      <c r="AU101" s="64"/>
      <c r="AV101" s="64"/>
      <c r="AW101" s="64"/>
    </row>
    <row r="102" spans="1:49" s="196" customFormat="1" ht="15">
      <c r="A102" s="371"/>
      <c r="B102" s="371"/>
      <c r="C102" s="374"/>
      <c r="D102" s="371"/>
      <c r="E102" s="195"/>
      <c r="F102" s="195"/>
      <c r="G102" s="195"/>
      <c r="H102" s="195"/>
      <c r="I102" s="195"/>
      <c r="J102" s="195"/>
      <c r="K102" s="195"/>
      <c r="L102" s="195"/>
      <c r="M102" s="195"/>
      <c r="N102" s="195"/>
      <c r="O102" s="195"/>
      <c r="P102" s="195"/>
      <c r="Q102" s="195"/>
      <c r="R102" s="195"/>
      <c r="S102" s="195"/>
      <c r="T102" s="195"/>
      <c r="U102" s="195"/>
      <c r="V102" s="195"/>
      <c r="W102" s="195"/>
      <c r="X102" s="195"/>
      <c r="Y102" s="195"/>
      <c r="Z102" s="195"/>
      <c r="AA102" s="195"/>
      <c r="AB102" s="195"/>
      <c r="AC102" s="195"/>
      <c r="AD102" s="195"/>
      <c r="AE102" s="195"/>
      <c r="AF102" s="195"/>
      <c r="AG102" s="195"/>
      <c r="AH102" s="195"/>
      <c r="AI102" s="195"/>
      <c r="AJ102" s="195"/>
      <c r="AK102" s="195"/>
      <c r="AL102" s="195"/>
      <c r="AM102" s="195"/>
      <c r="AN102" s="195"/>
      <c r="AO102" s="195"/>
      <c r="AP102" s="195"/>
      <c r="AQ102" s="195"/>
      <c r="AR102" s="195"/>
      <c r="AS102" s="195"/>
      <c r="AT102" s="195"/>
      <c r="AU102" s="195"/>
      <c r="AV102" s="195"/>
      <c r="AW102" s="195"/>
    </row>
    <row r="103" ht="24.75" customHeight="1">
      <c r="Q103" s="850"/>
    </row>
  </sheetData>
  <sheetProtection password="87C7" sheet="1" objects="1" scenarios="1"/>
  <hyperlinks>
    <hyperlink ref="E3" location="'Review Process-Instructions'!B15" display="Please see notes on the Instructions page!"/>
  </hyperlinks>
  <printOptions gridLines="1"/>
  <pageMargins left="1.18" right="0.5" top="0.62" bottom="0.66" header="0.49" footer="0.34"/>
  <pageSetup fitToHeight="1" fitToWidth="1" horizontalDpi="600" verticalDpi="600" orientation="landscape" pageOrder="overThenDown" paperSize="17" scale="20" r:id="rId1"/>
  <headerFooter alignWithMargins="0">
    <oddFooter>&amp;LPass 17&amp;R Printed or Viewed &amp;D
</oddFooter>
  </headerFooter>
</worksheet>
</file>

<file path=xl/worksheets/sheet3.xml><?xml version="1.0" encoding="utf-8"?>
<worksheet xmlns="http://schemas.openxmlformats.org/spreadsheetml/2006/main" xmlns:r="http://schemas.openxmlformats.org/officeDocument/2006/relationships">
  <sheetPr codeName="Sheet4">
    <pageSetUpPr fitToPage="1"/>
  </sheetPr>
  <dimension ref="A1:W94"/>
  <sheetViews>
    <sheetView zoomScale="75" zoomScaleNormal="75" zoomScaleSheetLayoutView="100" zoomScalePageLayoutView="0" workbookViewId="0" topLeftCell="A43">
      <selection activeCell="A1" sqref="A1"/>
    </sheetView>
  </sheetViews>
  <sheetFormatPr defaultColWidth="9.140625" defaultRowHeight="12.75"/>
  <cols>
    <col min="1" max="1" width="4.7109375" style="0" customWidth="1"/>
    <col min="2" max="2" width="8.00390625" style="0" customWidth="1"/>
    <col min="3" max="3" width="11.140625" style="0" customWidth="1"/>
    <col min="4" max="4" width="48.28125" style="0" customWidth="1"/>
    <col min="5" max="5" width="18.7109375" style="0" customWidth="1"/>
    <col min="6" max="6" width="5.140625" style="0" customWidth="1"/>
    <col min="7" max="7" width="14.140625" style="0" customWidth="1"/>
    <col min="8" max="8" width="18.7109375" style="0" customWidth="1"/>
    <col min="9" max="10" width="15.7109375" style="0" customWidth="1"/>
    <col min="11" max="11" width="14.28125" style="0" customWidth="1"/>
    <col min="12" max="12" width="19.421875" style="0" customWidth="1"/>
    <col min="13" max="14" width="15.7109375" style="0" customWidth="1"/>
    <col min="15" max="15" width="15.140625" style="0" customWidth="1"/>
    <col min="16" max="16" width="18.7109375" style="0" customWidth="1"/>
    <col min="17" max="18" width="15.7109375" style="0" customWidth="1"/>
    <col min="19" max="19" width="14.57421875" style="0" customWidth="1"/>
    <col min="20" max="20" width="18.7109375" style="0" customWidth="1"/>
    <col min="21" max="22" width="15.7109375" style="0" customWidth="1"/>
    <col min="23" max="219" width="8.7109375" style="0" customWidth="1"/>
  </cols>
  <sheetData>
    <row r="1" spans="1:22" ht="26.25" customHeight="1">
      <c r="A1" s="80" t="s">
        <v>77</v>
      </c>
      <c r="B1" s="156"/>
      <c r="C1" s="157"/>
      <c r="D1" s="10"/>
      <c r="E1" s="236"/>
      <c r="F1" s="11"/>
      <c r="G1" s="413" t="s">
        <v>46</v>
      </c>
      <c r="H1" s="424"/>
      <c r="I1" s="2"/>
      <c r="J1" s="2"/>
      <c r="K1" s="2"/>
      <c r="L1" s="2"/>
      <c r="M1" s="2"/>
      <c r="N1" s="2"/>
      <c r="O1" s="2"/>
      <c r="P1" s="2"/>
      <c r="Q1" s="2"/>
      <c r="R1" s="2"/>
      <c r="S1" s="122"/>
      <c r="T1" s="240"/>
      <c r="U1" s="247"/>
      <c r="V1" s="247"/>
    </row>
    <row r="2" spans="1:22" ht="27" customHeight="1">
      <c r="A2" s="128" t="s">
        <v>74</v>
      </c>
      <c r="B2" s="158"/>
      <c r="C2" s="171"/>
      <c r="D2" s="420">
        <f>'EXHIBIT B- LOE Detail Input'!D2</f>
        <v>0</v>
      </c>
      <c r="E2" s="240"/>
      <c r="F2" s="11"/>
      <c r="G2" s="637" t="s">
        <v>128</v>
      </c>
      <c r="H2" s="241"/>
      <c r="I2" s="2"/>
      <c r="J2" s="2"/>
      <c r="K2" s="2"/>
      <c r="L2" s="2"/>
      <c r="M2" s="2"/>
      <c r="N2" s="2"/>
      <c r="O2" s="2"/>
      <c r="P2" s="2"/>
      <c r="Q2" s="2"/>
      <c r="R2" s="2"/>
      <c r="S2" s="84"/>
      <c r="T2" s="243"/>
      <c r="U2" s="248"/>
      <c r="V2" s="248"/>
    </row>
    <row r="3" spans="1:22" ht="20.25" customHeight="1">
      <c r="A3" s="160" t="s">
        <v>29</v>
      </c>
      <c r="B3" s="175"/>
      <c r="C3" s="159"/>
      <c r="D3" s="423">
        <f>'EXHIBIT B- LOE Detail Input'!D3</f>
        <v>0</v>
      </c>
      <c r="E3" s="238"/>
      <c r="F3" s="161"/>
      <c r="G3" s="161"/>
      <c r="H3" s="241"/>
      <c r="J3" s="2"/>
      <c r="K3" s="2"/>
      <c r="L3" s="2"/>
      <c r="M3" s="2"/>
      <c r="N3" s="2"/>
      <c r="O3" s="2"/>
      <c r="P3" s="2"/>
      <c r="Q3" s="2"/>
      <c r="R3" s="2"/>
      <c r="S3" s="84"/>
      <c r="T3" s="243"/>
      <c r="U3" s="248"/>
      <c r="V3" s="248"/>
    </row>
    <row r="4" spans="1:22" ht="31.5" customHeight="1">
      <c r="A4" s="160" t="s">
        <v>30</v>
      </c>
      <c r="B4" s="129"/>
      <c r="C4" s="162"/>
      <c r="D4" s="423">
        <f>'EXHIBIT B- LOE Detail Input'!D4</f>
        <v>0</v>
      </c>
      <c r="E4" s="239"/>
      <c r="F4" s="161"/>
      <c r="G4" s="161"/>
      <c r="H4" s="161"/>
      <c r="I4" s="161"/>
      <c r="J4" s="161"/>
      <c r="K4" s="161"/>
      <c r="L4" s="161"/>
      <c r="M4" s="161"/>
      <c r="N4" s="161"/>
      <c r="O4" s="161"/>
      <c r="P4" s="161"/>
      <c r="Q4" s="161"/>
      <c r="R4" s="161"/>
      <c r="S4" s="161"/>
      <c r="T4" s="161"/>
      <c r="U4" s="248"/>
      <c r="V4" s="248"/>
    </row>
    <row r="5" spans="1:22" ht="91.5" customHeight="1">
      <c r="A5" s="160"/>
      <c r="B5" s="915" t="s">
        <v>110</v>
      </c>
      <c r="C5" s="916"/>
      <c r="D5" s="916"/>
      <c r="E5" s="916"/>
      <c r="F5" s="161"/>
      <c r="G5" s="161"/>
      <c r="H5" s="161"/>
      <c r="I5" s="161"/>
      <c r="J5" s="161"/>
      <c r="K5" s="328"/>
      <c r="L5" s="161"/>
      <c r="M5" s="161"/>
      <c r="N5" s="161"/>
      <c r="O5" s="161"/>
      <c r="P5" s="161"/>
      <c r="Q5" s="161"/>
      <c r="R5" s="161"/>
      <c r="S5" s="161"/>
      <c r="T5" s="245"/>
      <c r="U5" s="249"/>
      <c r="V5" s="249"/>
    </row>
    <row r="6" spans="1:23" ht="87.75" customHeight="1">
      <c r="A6" s="84"/>
      <c r="B6" s="697"/>
      <c r="C6" s="697"/>
      <c r="D6" s="697"/>
      <c r="E6" s="697"/>
      <c r="F6" s="86"/>
      <c r="G6" s="598" t="str">
        <f>'EXHIBIT B- LOE Detail Input'!J5</f>
        <v>PRIME'S Name</v>
      </c>
      <c r="H6" s="610"/>
      <c r="I6" s="611" t="s">
        <v>78</v>
      </c>
      <c r="J6" s="611" t="s">
        <v>79</v>
      </c>
      <c r="K6" s="599" t="str">
        <f>'EXHIBIT B- LOE Detail Input'!T5</f>
        <v>SUB #1's Name</v>
      </c>
      <c r="L6" s="608"/>
      <c r="M6" s="609" t="s">
        <v>78</v>
      </c>
      <c r="N6" s="609" t="s">
        <v>79</v>
      </c>
      <c r="O6" s="600" t="str">
        <f>'EXHIBIT B- LOE Detail Input'!AD5</f>
        <v>SUB #2's Name</v>
      </c>
      <c r="P6" s="601"/>
      <c r="Q6" s="602" t="s">
        <v>78</v>
      </c>
      <c r="R6" s="602" t="s">
        <v>79</v>
      </c>
      <c r="S6" s="603" t="str">
        <f>'EXHIBIT B- LOE Detail Input'!AN5</f>
        <v>SUB #3's Name</v>
      </c>
      <c r="T6" s="604"/>
      <c r="U6" s="605" t="s">
        <v>78</v>
      </c>
      <c r="V6" s="605" t="s">
        <v>79</v>
      </c>
      <c r="W6" s="628"/>
    </row>
    <row r="7" spans="1:22" ht="59.25" customHeight="1">
      <c r="A7" s="10"/>
      <c r="B7" s="588" t="str">
        <f>'EXHIBIT B- LOE Detail Input'!B6</f>
        <v>Phase or Task #</v>
      </c>
      <c r="C7" s="588" t="str">
        <f>'EXHIBIT B- LOE Detail Input'!C6</f>
        <v>Task or Subtask #</v>
      </c>
      <c r="D7" s="589" t="str">
        <f>'EXHIBIT B- LOE Detail Input'!D6</f>
        <v>PHASES / TASKS / SUBTASKS TITLES</v>
      </c>
      <c r="E7" s="590" t="s">
        <v>64</v>
      </c>
      <c r="F7" s="152"/>
      <c r="G7" s="161"/>
      <c r="H7" s="596" t="s">
        <v>41</v>
      </c>
      <c r="I7" s="612" t="s">
        <v>80</v>
      </c>
      <c r="J7" s="612" t="s">
        <v>81</v>
      </c>
      <c r="K7" s="161"/>
      <c r="L7" s="596" t="s">
        <v>63</v>
      </c>
      <c r="M7" s="606" t="s">
        <v>80</v>
      </c>
      <c r="N7" s="606" t="s">
        <v>81</v>
      </c>
      <c r="O7" s="161"/>
      <c r="P7" s="596" t="s">
        <v>62</v>
      </c>
      <c r="Q7" s="607" t="s">
        <v>80</v>
      </c>
      <c r="R7" s="607" t="s">
        <v>81</v>
      </c>
      <c r="S7" s="161"/>
      <c r="T7" s="596" t="s">
        <v>61</v>
      </c>
      <c r="U7" s="597" t="s">
        <v>80</v>
      </c>
      <c r="V7" s="597" t="s">
        <v>81</v>
      </c>
    </row>
    <row r="8" spans="1:22" ht="20.25" customHeight="1">
      <c r="A8" s="177"/>
      <c r="B8" s="167" t="str">
        <f>'EXHIBIT B- LOE Detail Input'!B8</f>
        <v>#</v>
      </c>
      <c r="C8" s="586" t="str">
        <f>'EXHIBIT B- LOE Detail Input'!C8</f>
        <v>#</v>
      </c>
      <c r="D8" s="167" t="str">
        <f>'EXHIBIT B- LOE Detail Input'!D8</f>
        <v>TITLE</v>
      </c>
      <c r="E8" s="587"/>
      <c r="F8" s="152"/>
      <c r="G8" s="378"/>
      <c r="H8" s="587"/>
      <c r="I8" s="152"/>
      <c r="J8" s="152"/>
      <c r="K8" s="179"/>
      <c r="L8" s="587"/>
      <c r="M8" s="152"/>
      <c r="N8" s="152"/>
      <c r="O8" s="179"/>
      <c r="P8" s="587"/>
      <c r="Q8" s="152"/>
      <c r="R8" s="152"/>
      <c r="S8" s="179"/>
      <c r="T8" s="587"/>
      <c r="U8" s="152"/>
      <c r="V8" s="152"/>
    </row>
    <row r="9" spans="1:22" ht="22.5" customHeight="1">
      <c r="A9" s="177"/>
      <c r="B9" s="591">
        <f>IF('EXHIBIT B- LOE Detail Input'!B9=0,"",'EXHIBIT B- LOE Detail Input'!B9)</f>
      </c>
      <c r="C9" s="591">
        <f>IF('EXHIBIT B- LOE Detail Input'!C9=0,"",'EXHIBIT B- LOE Detail Input'!C9)</f>
      </c>
      <c r="D9" s="592">
        <f>IF('EXHIBIT B- LOE Detail Input'!D9=0,"",'EXHIBIT B- LOE Detail Input'!D9)</f>
      </c>
      <c r="E9" s="545">
        <f>H9+L9+P9+T9</f>
        <v>0</v>
      </c>
      <c r="F9" s="153"/>
      <c r="G9" s="378"/>
      <c r="H9" s="545">
        <f>SUMPRODUCT(I9:J9,I$92:J$92)</f>
        <v>0</v>
      </c>
      <c r="I9" s="381"/>
      <c r="J9" s="382"/>
      <c r="K9" s="380"/>
      <c r="L9" s="545">
        <f>SUMPRODUCT(M9:N9,M$92:N$92)</f>
        <v>0</v>
      </c>
      <c r="M9" s="383"/>
      <c r="N9" s="384"/>
      <c r="O9" s="380"/>
      <c r="P9" s="545">
        <f>SUMPRODUCT(Q9:R9,Q$92:R$92)</f>
        <v>0</v>
      </c>
      <c r="Q9" s="385"/>
      <c r="R9" s="386"/>
      <c r="S9" s="378"/>
      <c r="T9" s="545">
        <f>SUMPRODUCT(U9:V9,U$92:V$92)</f>
        <v>0</v>
      </c>
      <c r="U9" s="387"/>
      <c r="V9" s="388"/>
    </row>
    <row r="10" spans="1:22" ht="22.5" customHeight="1">
      <c r="A10" s="177"/>
      <c r="B10" s="591">
        <f>IF('EXHIBIT B- LOE Detail Input'!B10=0,"",'EXHIBIT B- LOE Detail Input'!B10)</f>
      </c>
      <c r="C10" s="591">
        <f>IF('EXHIBIT B- LOE Detail Input'!C10=0,"",'EXHIBIT B- LOE Detail Input'!C10)</f>
      </c>
      <c r="D10" s="592">
        <f>IF('EXHIBIT B- LOE Detail Input'!D10=0,"",'EXHIBIT B- LOE Detail Input'!D10)</f>
      </c>
      <c r="E10" s="545">
        <f>H10+L10+P10+T10</f>
        <v>0</v>
      </c>
      <c r="F10" s="153"/>
      <c r="G10" s="378"/>
      <c r="H10" s="545">
        <f>SUMPRODUCT(I10:J10,I$92:J$92)</f>
        <v>0</v>
      </c>
      <c r="I10" s="381"/>
      <c r="J10" s="382"/>
      <c r="K10" s="378"/>
      <c r="L10" s="545">
        <f>SUMPRODUCT(M10:N10,M$92:N$92)</f>
        <v>0</v>
      </c>
      <c r="M10" s="383"/>
      <c r="N10" s="384"/>
      <c r="O10" s="378"/>
      <c r="P10" s="545">
        <f>SUMPRODUCT(Q10:R10,Q$92:R$92)</f>
        <v>0</v>
      </c>
      <c r="Q10" s="385"/>
      <c r="R10" s="386"/>
      <c r="S10" s="378"/>
      <c r="T10" s="545">
        <f>SUMPRODUCT(U10:V10,U$92:V$92)</f>
        <v>0</v>
      </c>
      <c r="U10" s="387"/>
      <c r="V10" s="388"/>
    </row>
    <row r="11" spans="1:22" ht="22.5" customHeight="1">
      <c r="A11" s="177"/>
      <c r="B11" s="591">
        <f>IF('EXHIBIT B- LOE Detail Input'!B11=0,"",'EXHIBIT B- LOE Detail Input'!B11)</f>
      </c>
      <c r="C11" s="591">
        <f>IF('EXHIBIT B- LOE Detail Input'!C11=0,"",'EXHIBIT B- LOE Detail Input'!C11)</f>
      </c>
      <c r="D11" s="592">
        <f>IF('EXHIBIT B- LOE Detail Input'!D11=0,"",'EXHIBIT B- LOE Detail Input'!D11)</f>
      </c>
      <c r="E11" s="545">
        <f>H11+L11+P11+T11</f>
        <v>0</v>
      </c>
      <c r="F11" s="153"/>
      <c r="G11" s="378"/>
      <c r="H11" s="545">
        <f>SUMPRODUCT(I11:J11,I$92:J$92)</f>
        <v>0</v>
      </c>
      <c r="I11" s="381"/>
      <c r="J11" s="382"/>
      <c r="K11" s="378"/>
      <c r="L11" s="545">
        <f>SUMPRODUCT(M11:N11,M$92:N$92)</f>
        <v>0</v>
      </c>
      <c r="M11" s="383"/>
      <c r="N11" s="384"/>
      <c r="O11" s="378"/>
      <c r="P11" s="545">
        <f>SUMPRODUCT(Q11:R11,Q$92:R$92)</f>
        <v>0</v>
      </c>
      <c r="Q11" s="385"/>
      <c r="R11" s="386"/>
      <c r="S11" s="378"/>
      <c r="T11" s="545">
        <f>SUMPRODUCT(U11:V11,U$92:V$92)</f>
        <v>0</v>
      </c>
      <c r="U11" s="387"/>
      <c r="V11" s="388"/>
    </row>
    <row r="12" spans="1:22" ht="22.5" customHeight="1">
      <c r="A12" s="177"/>
      <c r="B12" s="591">
        <f>IF('EXHIBIT B- LOE Detail Input'!B12=0,"",'EXHIBIT B- LOE Detail Input'!B12)</f>
      </c>
      <c r="C12" s="591">
        <f>IF('EXHIBIT B- LOE Detail Input'!C12=0,"",'EXHIBIT B- LOE Detail Input'!C12)</f>
      </c>
      <c r="D12" s="592">
        <f>IF('EXHIBIT B- LOE Detail Input'!D12=0,"",'EXHIBIT B- LOE Detail Input'!D12)</f>
      </c>
      <c r="E12" s="545">
        <f>H12+L12+P12+T12</f>
        <v>0</v>
      </c>
      <c r="F12" s="153"/>
      <c r="G12" s="378"/>
      <c r="H12" s="545">
        <f>SUMPRODUCT(I12:J12,I$92:J$92)</f>
        <v>0</v>
      </c>
      <c r="I12" s="381"/>
      <c r="J12" s="382"/>
      <c r="K12" s="378"/>
      <c r="L12" s="545">
        <f>SUMPRODUCT(M12:N12,M$92:N$92)</f>
        <v>0</v>
      </c>
      <c r="M12" s="383"/>
      <c r="N12" s="384"/>
      <c r="O12" s="378"/>
      <c r="P12" s="545">
        <f>SUMPRODUCT(Q12:R12,Q$92:R$92)</f>
        <v>0</v>
      </c>
      <c r="Q12" s="385"/>
      <c r="R12" s="386"/>
      <c r="S12" s="378"/>
      <c r="T12" s="545">
        <f>SUMPRODUCT(U12:V12,U$92:V$92)</f>
        <v>0</v>
      </c>
      <c r="U12" s="387"/>
      <c r="V12" s="388"/>
    </row>
    <row r="13" spans="1:22" ht="22.5" customHeight="1" thickBot="1">
      <c r="A13" s="177"/>
      <c r="B13" s="613">
        <f>IF('EXHIBIT B- LOE Detail Input'!B13=0,"",'EXHIBIT B- LOE Detail Input'!B13)</f>
      </c>
      <c r="C13" s="613">
        <f>IF('EXHIBIT B- LOE Detail Input'!C13=0,"",'EXHIBIT B- LOE Detail Input'!C13)</f>
      </c>
      <c r="D13" s="614">
        <f>IF('EXHIBIT B- LOE Detail Input'!D13=0,"",'EXHIBIT B- LOE Detail Input'!D13)</f>
      </c>
      <c r="E13" s="581">
        <f>H13+L13+P13+T13</f>
        <v>0</v>
      </c>
      <c r="F13" s="153"/>
      <c r="G13" s="378"/>
      <c r="H13" s="581">
        <f>SUMPRODUCT(I13:J13,I$92:J$92)</f>
        <v>0</v>
      </c>
      <c r="I13" s="615"/>
      <c r="J13" s="616"/>
      <c r="K13" s="378"/>
      <c r="L13" s="581">
        <f>SUMPRODUCT(M13:N13,M$92:N$92)</f>
        <v>0</v>
      </c>
      <c r="M13" s="617"/>
      <c r="N13" s="618"/>
      <c r="O13" s="378"/>
      <c r="P13" s="581">
        <f>SUMPRODUCT(Q13:R13,Q$92:R$92)</f>
        <v>0</v>
      </c>
      <c r="Q13" s="622"/>
      <c r="R13" s="623"/>
      <c r="S13" s="378"/>
      <c r="T13" s="581">
        <f>SUMPRODUCT(U13:V13,U$92:V$92)</f>
        <v>0</v>
      </c>
      <c r="U13" s="624"/>
      <c r="V13" s="625"/>
    </row>
    <row r="14" spans="1:22" ht="22.5" customHeight="1" thickTop="1">
      <c r="A14" s="177"/>
      <c r="B14" s="536"/>
      <c r="C14" s="627"/>
      <c r="D14" s="621" t="s">
        <v>8</v>
      </c>
      <c r="E14" s="619">
        <f>SUBTOTAL(9,E9:E13)</f>
        <v>0</v>
      </c>
      <c r="F14" s="389"/>
      <c r="G14" s="378"/>
      <c r="H14" s="619">
        <f>SUBTOTAL(9,H9:H13)</f>
        <v>0</v>
      </c>
      <c r="I14" s="620">
        <f>SUBTOTAL(9,I9:I13)</f>
        <v>0</v>
      </c>
      <c r="J14" s="620">
        <f>SUBTOTAL(9,J9:J13)</f>
        <v>0</v>
      </c>
      <c r="K14" s="378"/>
      <c r="L14" s="619">
        <f>SUBTOTAL(9,L9:L13)</f>
        <v>0</v>
      </c>
      <c r="M14" s="620">
        <f>SUBTOTAL(9,M9:M13)</f>
        <v>0</v>
      </c>
      <c r="N14" s="620">
        <f>SUBTOTAL(9,N9:N13)</f>
        <v>0</v>
      </c>
      <c r="O14" s="378"/>
      <c r="P14" s="619">
        <f>SUBTOTAL(9,P9:P13)</f>
        <v>0</v>
      </c>
      <c r="Q14" s="620">
        <f>SUBTOTAL(9,Q9:Q13)</f>
        <v>0</v>
      </c>
      <c r="R14" s="620">
        <f>SUBTOTAL(9,R9:R13)</f>
        <v>0</v>
      </c>
      <c r="S14" s="378"/>
      <c r="T14" s="619">
        <f>SUBTOTAL(9,T9:T13)</f>
        <v>0</v>
      </c>
      <c r="U14" s="620">
        <f>SUBTOTAL(9,U9:U13)</f>
        <v>0</v>
      </c>
      <c r="V14" s="620">
        <f>SUBTOTAL(9,V9:V13)</f>
        <v>0</v>
      </c>
    </row>
    <row r="15" spans="1:22" ht="22.5" customHeight="1">
      <c r="A15" s="177"/>
      <c r="B15" s="164"/>
      <c r="C15" s="165"/>
      <c r="D15" s="164"/>
      <c r="E15" s="222"/>
      <c r="F15" s="166"/>
      <c r="G15" s="378"/>
      <c r="H15" s="587"/>
      <c r="I15" s="152"/>
      <c r="J15" s="153"/>
      <c r="K15" s="378"/>
      <c r="L15" s="587"/>
      <c r="M15" s="390"/>
      <c r="N15" s="390"/>
      <c r="O15" s="378"/>
      <c r="P15" s="587"/>
      <c r="Q15" s="390"/>
      <c r="R15" s="390"/>
      <c r="S15" s="378"/>
      <c r="T15" s="587"/>
      <c r="U15" s="390"/>
      <c r="V15" s="390"/>
    </row>
    <row r="16" spans="1:22" ht="22.5" customHeight="1" thickBot="1">
      <c r="A16" s="177"/>
      <c r="B16" s="167" t="str">
        <f>'EXHIBIT B- LOE Detail Input'!B16</f>
        <v>#</v>
      </c>
      <c r="C16" s="168" t="str">
        <f>'EXHIBIT B- LOE Detail Input'!C16</f>
        <v>#</v>
      </c>
      <c r="D16" s="167" t="str">
        <f>'EXHIBIT B- LOE Detail Input'!D16</f>
        <v>TITLE</v>
      </c>
      <c r="E16" s="391"/>
      <c r="F16" s="153"/>
      <c r="G16" s="378"/>
      <c r="H16" s="587"/>
      <c r="I16" s="152"/>
      <c r="J16" s="153"/>
      <c r="K16" s="378"/>
      <c r="L16" s="587"/>
      <c r="M16" s="390"/>
      <c r="N16" s="390"/>
      <c r="O16" s="378"/>
      <c r="P16" s="587"/>
      <c r="Q16" s="390"/>
      <c r="R16" s="390"/>
      <c r="S16" s="378"/>
      <c r="T16" s="587"/>
      <c r="U16" s="390"/>
      <c r="V16" s="390"/>
    </row>
    <row r="17" spans="1:22" ht="22.5" customHeight="1" thickTop="1">
      <c r="A17" s="177"/>
      <c r="B17" s="591">
        <f>IF('EXHIBIT B- LOE Detail Input'!B17=0,"",'EXHIBIT B- LOE Detail Input'!B17)</f>
      </c>
      <c r="C17" s="591">
        <f>IF('EXHIBIT B- LOE Detail Input'!C17=0,"",'EXHIBIT B- LOE Detail Input'!C17)</f>
      </c>
      <c r="D17" s="592">
        <f>IF('EXHIBIT B- LOE Detail Input'!D17=0,"",'EXHIBIT B- LOE Detail Input'!D17)</f>
      </c>
      <c r="E17" s="545">
        <f>H17+L17+P17+T17</f>
        <v>0</v>
      </c>
      <c r="F17" s="153"/>
      <c r="G17" s="378"/>
      <c r="H17" s="545">
        <f>SUMPRODUCT(I17:J17,I$92:J$92)</f>
        <v>0</v>
      </c>
      <c r="I17" s="381"/>
      <c r="J17" s="382"/>
      <c r="K17" s="378"/>
      <c r="L17" s="545">
        <f>SUMPRODUCT(M17:N17,M$92:N$92)</f>
        <v>0</v>
      </c>
      <c r="M17" s="383"/>
      <c r="N17" s="384"/>
      <c r="O17" s="378"/>
      <c r="P17" s="545">
        <f>SUMPRODUCT(Q17:R17,Q$92:R$92)</f>
        <v>0</v>
      </c>
      <c r="Q17" s="385"/>
      <c r="R17" s="386"/>
      <c r="S17" s="378"/>
      <c r="T17" s="545">
        <f>SUMPRODUCT(U17:V17,U$92:V$92)</f>
        <v>0</v>
      </c>
      <c r="U17" s="387"/>
      <c r="V17" s="388"/>
    </row>
    <row r="18" spans="1:22" ht="22.5" customHeight="1">
      <c r="A18" s="177"/>
      <c r="B18" s="591">
        <f>IF('EXHIBIT B- LOE Detail Input'!B18=0,"",'EXHIBIT B- LOE Detail Input'!B18)</f>
      </c>
      <c r="C18" s="591">
        <f>IF('EXHIBIT B- LOE Detail Input'!C18=0,"",'EXHIBIT B- LOE Detail Input'!C18)</f>
      </c>
      <c r="D18" s="592">
        <f>IF('EXHIBIT B- LOE Detail Input'!D18=0,"",'EXHIBIT B- LOE Detail Input'!D18)</f>
      </c>
      <c r="E18" s="545">
        <f>H18+L18+P18+T18</f>
        <v>0</v>
      </c>
      <c r="F18" s="153"/>
      <c r="G18" s="378"/>
      <c r="H18" s="545">
        <f>SUMPRODUCT(I18:J18,I$92:J$92)</f>
        <v>0</v>
      </c>
      <c r="I18" s="381"/>
      <c r="J18" s="382"/>
      <c r="K18" s="378"/>
      <c r="L18" s="545">
        <f>SUMPRODUCT(M18:N18,M$92:N$92)</f>
        <v>0</v>
      </c>
      <c r="M18" s="383"/>
      <c r="N18" s="384"/>
      <c r="O18" s="378"/>
      <c r="P18" s="545">
        <f>SUMPRODUCT(Q18:R18,Q$92:R$92)</f>
        <v>0</v>
      </c>
      <c r="Q18" s="385"/>
      <c r="R18" s="386"/>
      <c r="S18" s="378"/>
      <c r="T18" s="545">
        <f>SUMPRODUCT(U18:V18,U$92:V$92)</f>
        <v>0</v>
      </c>
      <c r="U18" s="387"/>
      <c r="V18" s="388"/>
    </row>
    <row r="19" spans="1:22" ht="22.5" customHeight="1">
      <c r="A19" s="177"/>
      <c r="B19" s="591">
        <f>IF('EXHIBIT B- LOE Detail Input'!B19=0,"",'EXHIBIT B- LOE Detail Input'!B19)</f>
      </c>
      <c r="C19" s="591">
        <f>IF('EXHIBIT B- LOE Detail Input'!C19=0,"",'EXHIBIT B- LOE Detail Input'!C19)</f>
      </c>
      <c r="D19" s="592">
        <f>IF('EXHIBIT B- LOE Detail Input'!D19=0,"",'EXHIBIT B- LOE Detail Input'!D19)</f>
      </c>
      <c r="E19" s="545">
        <f>H19+L19+P19+T19</f>
        <v>0</v>
      </c>
      <c r="F19" s="153"/>
      <c r="G19" s="378"/>
      <c r="H19" s="545">
        <f>SUMPRODUCT(I19:J19,I$92:J$92)</f>
        <v>0</v>
      </c>
      <c r="I19" s="381"/>
      <c r="J19" s="382"/>
      <c r="K19" s="378"/>
      <c r="L19" s="545">
        <f>SUMPRODUCT(M19:N19,M$92:N$92)</f>
        <v>0</v>
      </c>
      <c r="M19" s="383"/>
      <c r="N19" s="384"/>
      <c r="O19" s="378"/>
      <c r="P19" s="545">
        <f>SUMPRODUCT(Q19:R19,Q$92:R$92)</f>
        <v>0</v>
      </c>
      <c r="Q19" s="385"/>
      <c r="R19" s="386"/>
      <c r="S19" s="378"/>
      <c r="T19" s="545">
        <f>SUMPRODUCT(U19:V19,U$92:V$92)</f>
        <v>0</v>
      </c>
      <c r="U19" s="387"/>
      <c r="V19" s="388"/>
    </row>
    <row r="20" spans="1:22" ht="22.5" customHeight="1">
      <c r="A20" s="177"/>
      <c r="B20" s="591">
        <f>IF('EXHIBIT B- LOE Detail Input'!B20=0,"",'EXHIBIT B- LOE Detail Input'!B20)</f>
      </c>
      <c r="C20" s="591">
        <f>IF('EXHIBIT B- LOE Detail Input'!C20=0,"",'EXHIBIT B- LOE Detail Input'!C20)</f>
      </c>
      <c r="D20" s="592">
        <f>IF('EXHIBIT B- LOE Detail Input'!D20=0,"",'EXHIBIT B- LOE Detail Input'!D20)</f>
      </c>
      <c r="E20" s="545">
        <f>H20+L20+P20+T20</f>
        <v>0</v>
      </c>
      <c r="F20" s="153"/>
      <c r="G20" s="378"/>
      <c r="H20" s="545">
        <f>SUMPRODUCT(I20:J20,I$92:J$92)</f>
        <v>0</v>
      </c>
      <c r="I20" s="381"/>
      <c r="J20" s="382"/>
      <c r="K20" s="378"/>
      <c r="L20" s="545">
        <f>SUMPRODUCT(M20:N20,M$92:N$92)</f>
        <v>0</v>
      </c>
      <c r="M20" s="383"/>
      <c r="N20" s="384"/>
      <c r="O20" s="378"/>
      <c r="P20" s="545">
        <f>SUMPRODUCT(Q20:R20,Q$92:R$92)</f>
        <v>0</v>
      </c>
      <c r="Q20" s="385"/>
      <c r="R20" s="386"/>
      <c r="S20" s="378"/>
      <c r="T20" s="545">
        <f>SUMPRODUCT(U20:V20,U$92:V$92)</f>
        <v>0</v>
      </c>
      <c r="U20" s="387"/>
      <c r="V20" s="388"/>
    </row>
    <row r="21" spans="1:22" ht="22.5" customHeight="1" thickBot="1">
      <c r="A21" s="177"/>
      <c r="B21" s="613">
        <f>IF('EXHIBIT B- LOE Detail Input'!B21=0,"",'EXHIBIT B- LOE Detail Input'!B21)</f>
      </c>
      <c r="C21" s="613">
        <f>IF('EXHIBIT B- LOE Detail Input'!C21=0,"",'EXHIBIT B- LOE Detail Input'!C21)</f>
      </c>
      <c r="D21" s="614">
        <f>IF('EXHIBIT B- LOE Detail Input'!D21=0,"",'EXHIBIT B- LOE Detail Input'!D21)</f>
      </c>
      <c r="E21" s="581">
        <f>H21+L21+P21+T21</f>
        <v>0</v>
      </c>
      <c r="F21" s="153"/>
      <c r="G21" s="378"/>
      <c r="H21" s="581">
        <f>SUMPRODUCT(I21:J21,I$92:J$92)</f>
        <v>0</v>
      </c>
      <c r="I21" s="615"/>
      <c r="J21" s="616"/>
      <c r="K21" s="378"/>
      <c r="L21" s="581">
        <f>SUMPRODUCT(M21:N21,M$92:N$92)</f>
        <v>0</v>
      </c>
      <c r="M21" s="617"/>
      <c r="N21" s="618"/>
      <c r="O21" s="378"/>
      <c r="P21" s="581">
        <f>SUMPRODUCT(Q21:R21,Q$92:R$92)</f>
        <v>0</v>
      </c>
      <c r="Q21" s="622"/>
      <c r="R21" s="623"/>
      <c r="S21" s="378"/>
      <c r="T21" s="581">
        <f>SUMPRODUCT(U21:V21,U$92:V$92)</f>
        <v>0</v>
      </c>
      <c r="U21" s="624"/>
      <c r="V21" s="625"/>
    </row>
    <row r="22" spans="1:22" ht="22.5" customHeight="1" thickTop="1">
      <c r="A22" s="177"/>
      <c r="B22" s="536"/>
      <c r="C22" s="627"/>
      <c r="D22" s="621" t="s">
        <v>8</v>
      </c>
      <c r="E22" s="619">
        <f>SUBTOTAL(9,E17:E21)</f>
        <v>0</v>
      </c>
      <c r="F22" s="389"/>
      <c r="G22" s="378"/>
      <c r="H22" s="619">
        <f>SUBTOTAL(9,H17:H21)</f>
        <v>0</v>
      </c>
      <c r="I22" s="620">
        <f>SUBTOTAL(9,I17:I21)</f>
        <v>0</v>
      </c>
      <c r="J22" s="620">
        <f>SUBTOTAL(9,J17:J21)</f>
        <v>0</v>
      </c>
      <c r="K22" s="378"/>
      <c r="L22" s="619">
        <f>SUBTOTAL(9,L17:L21)</f>
        <v>0</v>
      </c>
      <c r="M22" s="620">
        <f>SUBTOTAL(9,M17:M21)</f>
        <v>0</v>
      </c>
      <c r="N22" s="620">
        <f>SUBTOTAL(9,N17:N21)</f>
        <v>0</v>
      </c>
      <c r="O22" s="378"/>
      <c r="P22" s="619">
        <f>SUBTOTAL(9,P17:P21)</f>
        <v>0</v>
      </c>
      <c r="Q22" s="620">
        <f>SUBTOTAL(9,Q17:Q21)</f>
        <v>0</v>
      </c>
      <c r="R22" s="620">
        <f>SUBTOTAL(9,R17:R21)</f>
        <v>0</v>
      </c>
      <c r="S22" s="378"/>
      <c r="T22" s="619">
        <f>SUBTOTAL(9,T17:T21)</f>
        <v>0</v>
      </c>
      <c r="U22" s="620">
        <f>SUBTOTAL(9,U17:U21)</f>
        <v>0</v>
      </c>
      <c r="V22" s="620">
        <f>SUBTOTAL(9,V17:V21)</f>
        <v>0</v>
      </c>
    </row>
    <row r="23" spans="1:22" ht="22.5" customHeight="1">
      <c r="A23" s="177"/>
      <c r="B23" s="164"/>
      <c r="C23" s="165"/>
      <c r="D23" s="164"/>
      <c r="E23" s="222"/>
      <c r="F23" s="166"/>
      <c r="G23" s="378"/>
      <c r="H23" s="587"/>
      <c r="I23" s="152"/>
      <c r="J23" s="153"/>
      <c r="K23" s="378"/>
      <c r="L23" s="587"/>
      <c r="M23" s="390"/>
      <c r="N23" s="390"/>
      <c r="O23" s="378"/>
      <c r="P23" s="587"/>
      <c r="Q23" s="390"/>
      <c r="R23" s="390"/>
      <c r="S23" s="378"/>
      <c r="T23" s="587"/>
      <c r="U23" s="390"/>
      <c r="V23" s="390"/>
    </row>
    <row r="24" spans="1:22" ht="22.5" customHeight="1" thickBot="1">
      <c r="A24" s="177"/>
      <c r="B24" s="167" t="str">
        <f>'EXHIBIT B- LOE Detail Input'!B24</f>
        <v>#</v>
      </c>
      <c r="C24" s="168" t="str">
        <f>'EXHIBIT B- LOE Detail Input'!C24</f>
        <v>#</v>
      </c>
      <c r="D24" s="167" t="str">
        <f>'EXHIBIT B- LOE Detail Input'!D24</f>
        <v>TITLE</v>
      </c>
      <c r="E24" s="391"/>
      <c r="F24" s="153"/>
      <c r="G24" s="378"/>
      <c r="H24" s="587"/>
      <c r="I24" s="152"/>
      <c r="J24" s="153"/>
      <c r="K24" s="378"/>
      <c r="L24" s="587"/>
      <c r="M24" s="390"/>
      <c r="N24" s="390"/>
      <c r="O24" s="378"/>
      <c r="P24" s="587"/>
      <c r="Q24" s="390"/>
      <c r="R24" s="390"/>
      <c r="S24" s="378"/>
      <c r="T24" s="587"/>
      <c r="U24" s="390"/>
      <c r="V24" s="390"/>
    </row>
    <row r="25" spans="1:22" ht="22.5" customHeight="1" thickTop="1">
      <c r="A25" s="177"/>
      <c r="B25" s="591">
        <f>IF('EXHIBIT B- LOE Detail Input'!B25=0,"",'EXHIBIT B- LOE Detail Input'!B25)</f>
      </c>
      <c r="C25" s="591">
        <f>IF('EXHIBIT B- LOE Detail Input'!C25=0,"",'EXHIBIT B- LOE Detail Input'!C25)</f>
      </c>
      <c r="D25" s="592">
        <f>IF('EXHIBIT B- LOE Detail Input'!D25=0,"",'EXHIBIT B- LOE Detail Input'!D25)</f>
      </c>
      <c r="E25" s="545">
        <f>H25+L25+P25+T25</f>
        <v>0</v>
      </c>
      <c r="F25" s="153"/>
      <c r="G25" s="378"/>
      <c r="H25" s="545">
        <f>SUMPRODUCT(I25:J25,I$92:J$92)</f>
        <v>0</v>
      </c>
      <c r="I25" s="381"/>
      <c r="J25" s="382"/>
      <c r="K25" s="378"/>
      <c r="L25" s="545">
        <f>SUMPRODUCT(M25:N25,M$92:N$92)</f>
        <v>0</v>
      </c>
      <c r="M25" s="383"/>
      <c r="N25" s="384"/>
      <c r="O25" s="378"/>
      <c r="P25" s="545">
        <f>SUMPRODUCT(Q25:R25,Q$92:R$92)</f>
        <v>0</v>
      </c>
      <c r="Q25" s="385"/>
      <c r="R25" s="386"/>
      <c r="S25" s="378"/>
      <c r="T25" s="545">
        <f>SUMPRODUCT(U25:V25,U$92:V$92)</f>
        <v>0</v>
      </c>
      <c r="U25" s="387"/>
      <c r="V25" s="388"/>
    </row>
    <row r="26" spans="1:22" ht="22.5" customHeight="1">
      <c r="A26" s="177"/>
      <c r="B26" s="591">
        <f>IF('EXHIBIT B- LOE Detail Input'!B26=0,"",'EXHIBIT B- LOE Detail Input'!B26)</f>
      </c>
      <c r="C26" s="591">
        <f>IF('EXHIBIT B- LOE Detail Input'!C26=0,"",'EXHIBIT B- LOE Detail Input'!C26)</f>
      </c>
      <c r="D26" s="592">
        <f>IF('EXHIBIT B- LOE Detail Input'!D26=0,"",'EXHIBIT B- LOE Detail Input'!D26)</f>
      </c>
      <c r="E26" s="545">
        <f>H26+L26+P26+T26</f>
        <v>0</v>
      </c>
      <c r="F26" s="153"/>
      <c r="G26" s="378"/>
      <c r="H26" s="545">
        <f>SUMPRODUCT(I26:J26,I$92:J$92)</f>
        <v>0</v>
      </c>
      <c r="I26" s="381"/>
      <c r="J26" s="382"/>
      <c r="K26" s="378"/>
      <c r="L26" s="545">
        <f>SUMPRODUCT(M26:N26,M$92:N$92)</f>
        <v>0</v>
      </c>
      <c r="M26" s="383"/>
      <c r="N26" s="384"/>
      <c r="O26" s="378"/>
      <c r="P26" s="545">
        <f>SUMPRODUCT(Q26:R26,Q$92:R$92)</f>
        <v>0</v>
      </c>
      <c r="Q26" s="385"/>
      <c r="R26" s="386"/>
      <c r="S26" s="378"/>
      <c r="T26" s="545">
        <f>SUMPRODUCT(U26:V26,U$92:V$92)</f>
        <v>0</v>
      </c>
      <c r="U26" s="387"/>
      <c r="V26" s="388"/>
    </row>
    <row r="27" spans="1:22" ht="22.5" customHeight="1">
      <c r="A27" s="177"/>
      <c r="B27" s="591">
        <f>IF('EXHIBIT B- LOE Detail Input'!B27=0,"",'EXHIBIT B- LOE Detail Input'!B27)</f>
      </c>
      <c r="C27" s="591">
        <f>IF('EXHIBIT B- LOE Detail Input'!C27=0,"",'EXHIBIT B- LOE Detail Input'!C27)</f>
      </c>
      <c r="D27" s="592">
        <f>IF('EXHIBIT B- LOE Detail Input'!D27=0,"",'EXHIBIT B- LOE Detail Input'!D27)</f>
      </c>
      <c r="E27" s="545">
        <f>H27+L27+P27+T27</f>
        <v>0</v>
      </c>
      <c r="F27" s="153"/>
      <c r="G27" s="378"/>
      <c r="H27" s="545">
        <f>SUMPRODUCT(I27:J27,I$92:J$92)</f>
        <v>0</v>
      </c>
      <c r="I27" s="381"/>
      <c r="J27" s="382"/>
      <c r="K27" s="378"/>
      <c r="L27" s="545">
        <f>SUMPRODUCT(M27:N27,M$92:N$92)</f>
        <v>0</v>
      </c>
      <c r="M27" s="383"/>
      <c r="N27" s="384"/>
      <c r="O27" s="378"/>
      <c r="P27" s="545">
        <f>SUMPRODUCT(Q27:R27,Q$92:R$92)</f>
        <v>0</v>
      </c>
      <c r="Q27" s="385"/>
      <c r="R27" s="386"/>
      <c r="S27" s="378"/>
      <c r="T27" s="545">
        <f>SUMPRODUCT(U27:V27,U$92:V$92)</f>
        <v>0</v>
      </c>
      <c r="U27" s="387"/>
      <c r="V27" s="388"/>
    </row>
    <row r="28" spans="1:22" ht="22.5" customHeight="1">
      <c r="A28" s="177"/>
      <c r="B28" s="591">
        <f>IF('EXHIBIT B- LOE Detail Input'!B28=0,"",'EXHIBIT B- LOE Detail Input'!B28)</f>
      </c>
      <c r="C28" s="591">
        <f>IF('EXHIBIT B- LOE Detail Input'!C28=0,"",'EXHIBIT B- LOE Detail Input'!C28)</f>
      </c>
      <c r="D28" s="592">
        <f>IF('EXHIBIT B- LOE Detail Input'!D28=0,"",'EXHIBIT B- LOE Detail Input'!D28)</f>
      </c>
      <c r="E28" s="545">
        <f>H28+L28+P28+T28</f>
        <v>0</v>
      </c>
      <c r="F28" s="153"/>
      <c r="G28" s="378"/>
      <c r="H28" s="545">
        <f>SUMPRODUCT(I28:J28,I$92:J$92)</f>
        <v>0</v>
      </c>
      <c r="I28" s="381"/>
      <c r="J28" s="382"/>
      <c r="K28" s="378"/>
      <c r="L28" s="545">
        <f>SUMPRODUCT(M28:N28,M$92:N$92)</f>
        <v>0</v>
      </c>
      <c r="M28" s="383"/>
      <c r="N28" s="384"/>
      <c r="O28" s="378"/>
      <c r="P28" s="545">
        <f>SUMPRODUCT(Q28:R28,Q$92:R$92)</f>
        <v>0</v>
      </c>
      <c r="Q28" s="385"/>
      <c r="R28" s="386"/>
      <c r="S28" s="378"/>
      <c r="T28" s="545">
        <f>SUMPRODUCT(U28:V28,U$92:V$92)</f>
        <v>0</v>
      </c>
      <c r="U28" s="387"/>
      <c r="V28" s="388"/>
    </row>
    <row r="29" spans="1:22" ht="22.5" customHeight="1" thickBot="1">
      <c r="A29" s="177"/>
      <c r="B29" s="613">
        <f>IF('EXHIBIT B- LOE Detail Input'!B29=0,"",'EXHIBIT B- LOE Detail Input'!B29)</f>
      </c>
      <c r="C29" s="613">
        <f>IF('EXHIBIT B- LOE Detail Input'!C29=0,"",'EXHIBIT B- LOE Detail Input'!C29)</f>
      </c>
      <c r="D29" s="614">
        <f>IF('EXHIBIT B- LOE Detail Input'!D29=0,"",'EXHIBIT B- LOE Detail Input'!D29)</f>
      </c>
      <c r="E29" s="581">
        <f>H29+L29+P29+T29</f>
        <v>0</v>
      </c>
      <c r="F29" s="153"/>
      <c r="G29" s="378"/>
      <c r="H29" s="581">
        <f>SUMPRODUCT(I29:J29,I$92:J$92)</f>
        <v>0</v>
      </c>
      <c r="I29" s="615"/>
      <c r="J29" s="616"/>
      <c r="K29" s="378"/>
      <c r="L29" s="581">
        <f>SUMPRODUCT(M29:N29,M$92:N$92)</f>
        <v>0</v>
      </c>
      <c r="M29" s="617"/>
      <c r="N29" s="618"/>
      <c r="O29" s="378"/>
      <c r="P29" s="581">
        <f>SUMPRODUCT(Q29:R29,Q$92:R$92)</f>
        <v>0</v>
      </c>
      <c r="Q29" s="622"/>
      <c r="R29" s="623"/>
      <c r="S29" s="378"/>
      <c r="T29" s="581">
        <f>SUMPRODUCT(U29:V29,U$92:V$92)</f>
        <v>0</v>
      </c>
      <c r="U29" s="624"/>
      <c r="V29" s="625"/>
    </row>
    <row r="30" spans="1:22" ht="22.5" customHeight="1" thickTop="1">
      <c r="A30" s="177"/>
      <c r="B30" s="536"/>
      <c r="C30" s="627"/>
      <c r="D30" s="621" t="s">
        <v>8</v>
      </c>
      <c r="E30" s="619">
        <f>SUBTOTAL(9,E25:E29)</f>
        <v>0</v>
      </c>
      <c r="F30" s="389"/>
      <c r="G30" s="378"/>
      <c r="H30" s="619">
        <f>SUBTOTAL(9,H25:H29)</f>
        <v>0</v>
      </c>
      <c r="I30" s="620">
        <f>SUBTOTAL(9,I25:I29)</f>
        <v>0</v>
      </c>
      <c r="J30" s="620">
        <f>SUBTOTAL(9,J25:J29)</f>
        <v>0</v>
      </c>
      <c r="K30" s="378"/>
      <c r="L30" s="619">
        <f>SUBTOTAL(9,L25:L29)</f>
        <v>0</v>
      </c>
      <c r="M30" s="620">
        <f>SUBTOTAL(9,M25:M29)</f>
        <v>0</v>
      </c>
      <c r="N30" s="620">
        <f>SUBTOTAL(9,N25:N29)</f>
        <v>0</v>
      </c>
      <c r="O30" s="378"/>
      <c r="P30" s="619">
        <f>SUBTOTAL(9,P25:P29)</f>
        <v>0</v>
      </c>
      <c r="Q30" s="620">
        <f>SUBTOTAL(9,Q25:Q29)</f>
        <v>0</v>
      </c>
      <c r="R30" s="620">
        <f>SUBTOTAL(9,R25:R29)</f>
        <v>0</v>
      </c>
      <c r="S30" s="378"/>
      <c r="T30" s="619">
        <f>SUBTOTAL(9,T25:T29)</f>
        <v>0</v>
      </c>
      <c r="U30" s="620">
        <f>SUBTOTAL(9,U25:U29)</f>
        <v>0</v>
      </c>
      <c r="V30" s="620">
        <f>SUBTOTAL(9,V25:V29)</f>
        <v>0</v>
      </c>
    </row>
    <row r="31" spans="1:22" ht="22.5" customHeight="1">
      <c r="A31" s="177"/>
      <c r="B31" s="164"/>
      <c r="C31" s="165"/>
      <c r="D31" s="164"/>
      <c r="E31" s="222"/>
      <c r="F31" s="166"/>
      <c r="G31" s="378"/>
      <c r="H31" s="587"/>
      <c r="I31" s="152"/>
      <c r="J31" s="153"/>
      <c r="K31" s="378"/>
      <c r="L31" s="587"/>
      <c r="M31" s="390"/>
      <c r="N31" s="390"/>
      <c r="O31" s="378"/>
      <c r="P31" s="587"/>
      <c r="Q31" s="390"/>
      <c r="R31" s="390"/>
      <c r="S31" s="378"/>
      <c r="T31" s="587"/>
      <c r="U31" s="390"/>
      <c r="V31" s="390"/>
    </row>
    <row r="32" spans="1:22" ht="22.5" customHeight="1" thickBot="1">
      <c r="A32" s="177"/>
      <c r="B32" s="167" t="str">
        <f>'EXHIBIT B- LOE Detail Input'!B32</f>
        <v>#</v>
      </c>
      <c r="C32" s="168" t="str">
        <f>'EXHIBIT B- LOE Detail Input'!C32</f>
        <v>#</v>
      </c>
      <c r="D32" s="167" t="str">
        <f>'EXHIBIT B- LOE Detail Input'!D32</f>
        <v>TITLE</v>
      </c>
      <c r="E32" s="391"/>
      <c r="F32" s="153"/>
      <c r="G32" s="378"/>
      <c r="H32" s="587"/>
      <c r="I32" s="152"/>
      <c r="J32" s="153"/>
      <c r="K32" s="378"/>
      <c r="L32" s="587"/>
      <c r="M32" s="390"/>
      <c r="N32" s="390"/>
      <c r="O32" s="378"/>
      <c r="P32" s="587"/>
      <c r="Q32" s="390"/>
      <c r="R32" s="390"/>
      <c r="S32" s="378"/>
      <c r="T32" s="587"/>
      <c r="U32" s="390"/>
      <c r="V32" s="390"/>
    </row>
    <row r="33" spans="1:22" ht="22.5" customHeight="1" thickTop="1">
      <c r="A33" s="177"/>
      <c r="B33" s="591">
        <f>IF('EXHIBIT B- LOE Detail Input'!B33=0,"",'EXHIBIT B- LOE Detail Input'!B33)</f>
      </c>
      <c r="C33" s="591">
        <f>IF('EXHIBIT B- LOE Detail Input'!C33=0,"",'EXHIBIT B- LOE Detail Input'!C33)</f>
      </c>
      <c r="D33" s="592">
        <f>IF('EXHIBIT B- LOE Detail Input'!D33=0,"",'EXHIBIT B- LOE Detail Input'!D33)</f>
      </c>
      <c r="E33" s="545">
        <f>H33+L33+P33+T33</f>
        <v>0</v>
      </c>
      <c r="F33" s="153"/>
      <c r="G33" s="378"/>
      <c r="H33" s="545">
        <f>SUMPRODUCT(I33:J33,I$92:J$92)</f>
        <v>0</v>
      </c>
      <c r="I33" s="381"/>
      <c r="J33" s="382"/>
      <c r="K33" s="380"/>
      <c r="L33" s="545">
        <f>SUMPRODUCT(M33:N33,M$92:N$92)</f>
        <v>0</v>
      </c>
      <c r="M33" s="383"/>
      <c r="N33" s="384"/>
      <c r="O33" s="378"/>
      <c r="P33" s="545">
        <f>SUMPRODUCT(Q33:R33,Q$92:R$92)</f>
        <v>0</v>
      </c>
      <c r="Q33" s="385"/>
      <c r="R33" s="386"/>
      <c r="S33" s="378"/>
      <c r="T33" s="545">
        <f>SUMPRODUCT(U33:V33,U$92:V$92)</f>
        <v>0</v>
      </c>
      <c r="U33" s="387"/>
      <c r="V33" s="388"/>
    </row>
    <row r="34" spans="1:22" ht="22.5" customHeight="1">
      <c r="A34" s="177"/>
      <c r="B34" s="591">
        <f>IF('EXHIBIT B- LOE Detail Input'!B34=0,"",'EXHIBIT B- LOE Detail Input'!B34)</f>
      </c>
      <c r="C34" s="591">
        <f>IF('EXHIBIT B- LOE Detail Input'!C34=0,"",'EXHIBIT B- LOE Detail Input'!C34)</f>
      </c>
      <c r="D34" s="592">
        <f>IF('EXHIBIT B- LOE Detail Input'!D34=0,"",'EXHIBIT B- LOE Detail Input'!D34)</f>
      </c>
      <c r="E34" s="545">
        <f>H34+L34+P34+T34</f>
        <v>0</v>
      </c>
      <c r="F34" s="153"/>
      <c r="G34" s="378"/>
      <c r="H34" s="545">
        <f>SUMPRODUCT(I34:J34,I$92:J$92)</f>
        <v>0</v>
      </c>
      <c r="I34" s="381"/>
      <c r="J34" s="382"/>
      <c r="K34" s="378"/>
      <c r="L34" s="545">
        <f>SUMPRODUCT(M34:N34,M$92:N$92)</f>
        <v>0</v>
      </c>
      <c r="M34" s="383"/>
      <c r="N34" s="384"/>
      <c r="O34" s="378"/>
      <c r="P34" s="545">
        <f>SUMPRODUCT(Q34:R34,Q$92:R$92)</f>
        <v>0</v>
      </c>
      <c r="Q34" s="385"/>
      <c r="R34" s="386"/>
      <c r="S34" s="378"/>
      <c r="T34" s="545">
        <f>SUMPRODUCT(U34:V34,U$92:V$92)</f>
        <v>0</v>
      </c>
      <c r="U34" s="387"/>
      <c r="V34" s="388"/>
    </row>
    <row r="35" spans="1:22" ht="22.5" customHeight="1">
      <c r="A35" s="177"/>
      <c r="B35" s="591">
        <f>IF('EXHIBIT B- LOE Detail Input'!B35=0,"",'EXHIBIT B- LOE Detail Input'!B35)</f>
      </c>
      <c r="C35" s="591">
        <f>IF('EXHIBIT B- LOE Detail Input'!C35=0,"",'EXHIBIT B- LOE Detail Input'!C35)</f>
      </c>
      <c r="D35" s="592">
        <f>IF('EXHIBIT B- LOE Detail Input'!D35=0,"",'EXHIBIT B- LOE Detail Input'!D35)</f>
      </c>
      <c r="E35" s="545">
        <f>H35+L35+P35+T35</f>
        <v>0</v>
      </c>
      <c r="F35" s="153"/>
      <c r="G35" s="378"/>
      <c r="H35" s="545">
        <f>SUMPRODUCT(I35:J35,I$92:J$92)</f>
        <v>0</v>
      </c>
      <c r="I35" s="381"/>
      <c r="J35" s="382"/>
      <c r="K35" s="378"/>
      <c r="L35" s="545">
        <f>SUMPRODUCT(M35:N35,M$92:N$92)</f>
        <v>0</v>
      </c>
      <c r="M35" s="383"/>
      <c r="N35" s="384"/>
      <c r="O35" s="378"/>
      <c r="P35" s="545">
        <f>SUMPRODUCT(Q35:R35,Q$92:R$92)</f>
        <v>0</v>
      </c>
      <c r="Q35" s="385"/>
      <c r="R35" s="386"/>
      <c r="S35" s="378"/>
      <c r="T35" s="545">
        <f>SUMPRODUCT(U35:V35,U$92:V$92)</f>
        <v>0</v>
      </c>
      <c r="U35" s="387"/>
      <c r="V35" s="388"/>
    </row>
    <row r="36" spans="1:22" ht="22.5" customHeight="1">
      <c r="A36" s="177"/>
      <c r="B36" s="591">
        <f>IF('EXHIBIT B- LOE Detail Input'!B36=0,"",'EXHIBIT B- LOE Detail Input'!B36)</f>
      </c>
      <c r="C36" s="591">
        <f>IF('EXHIBIT B- LOE Detail Input'!C36=0,"",'EXHIBIT B- LOE Detail Input'!C36)</f>
      </c>
      <c r="D36" s="592">
        <f>IF('EXHIBIT B- LOE Detail Input'!D36=0,"",'EXHIBIT B- LOE Detail Input'!D36)</f>
      </c>
      <c r="E36" s="545">
        <f>H36+L36+P36+T36</f>
        <v>0</v>
      </c>
      <c r="F36" s="153"/>
      <c r="G36" s="378"/>
      <c r="H36" s="545">
        <f>SUMPRODUCT(I36:J36,I$92:J$92)</f>
        <v>0</v>
      </c>
      <c r="I36" s="381"/>
      <c r="J36" s="382"/>
      <c r="K36" s="378"/>
      <c r="L36" s="545">
        <f>SUMPRODUCT(M36:N36,M$92:N$92)</f>
        <v>0</v>
      </c>
      <c r="M36" s="383"/>
      <c r="N36" s="384"/>
      <c r="O36" s="378"/>
      <c r="P36" s="545">
        <f>SUMPRODUCT(Q36:R36,Q$92:R$92)</f>
        <v>0</v>
      </c>
      <c r="Q36" s="385"/>
      <c r="R36" s="386"/>
      <c r="S36" s="378"/>
      <c r="T36" s="545">
        <f>SUMPRODUCT(U36:V36,U$92:V$92)</f>
        <v>0</v>
      </c>
      <c r="U36" s="387"/>
      <c r="V36" s="388"/>
    </row>
    <row r="37" spans="1:22" ht="22.5" customHeight="1" thickBot="1">
      <c r="A37" s="177"/>
      <c r="B37" s="613">
        <f>IF('EXHIBIT B- LOE Detail Input'!B37=0,"",'EXHIBIT B- LOE Detail Input'!B37)</f>
      </c>
      <c r="C37" s="613">
        <f>IF('EXHIBIT B- LOE Detail Input'!C37=0,"",'EXHIBIT B- LOE Detail Input'!C37)</f>
      </c>
      <c r="D37" s="614">
        <f>IF('EXHIBIT B- LOE Detail Input'!D37=0,"",'EXHIBIT B- LOE Detail Input'!D37)</f>
      </c>
      <c r="E37" s="581">
        <f>H37+L37+P37+T37</f>
        <v>0</v>
      </c>
      <c r="F37" s="153"/>
      <c r="G37" s="378"/>
      <c r="H37" s="581">
        <f>SUMPRODUCT(I37:J37,I$92:J$92)</f>
        <v>0</v>
      </c>
      <c r="I37" s="615"/>
      <c r="J37" s="616"/>
      <c r="K37" s="378"/>
      <c r="L37" s="581">
        <f>SUMPRODUCT(M37:N37,M$92:N$92)</f>
        <v>0</v>
      </c>
      <c r="M37" s="617"/>
      <c r="N37" s="618"/>
      <c r="O37" s="378"/>
      <c r="P37" s="581">
        <f>SUMPRODUCT(Q37:R37,Q$92:R$92)</f>
        <v>0</v>
      </c>
      <c r="Q37" s="622"/>
      <c r="R37" s="623"/>
      <c r="S37" s="378"/>
      <c r="T37" s="581">
        <f>SUMPRODUCT(U37:V37,U$92:V$92)</f>
        <v>0</v>
      </c>
      <c r="U37" s="624"/>
      <c r="V37" s="625"/>
    </row>
    <row r="38" spans="1:22" ht="22.5" customHeight="1" thickTop="1">
      <c r="A38" s="177"/>
      <c r="B38" s="536"/>
      <c r="C38" s="627"/>
      <c r="D38" s="621" t="s">
        <v>8</v>
      </c>
      <c r="E38" s="619">
        <f>SUBTOTAL(9,E33:E37)</f>
        <v>0</v>
      </c>
      <c r="F38" s="389"/>
      <c r="G38" s="378"/>
      <c r="H38" s="619">
        <f>SUBTOTAL(9,H33:H37)</f>
        <v>0</v>
      </c>
      <c r="I38" s="620">
        <f>SUBTOTAL(9,I33:I37)</f>
        <v>0</v>
      </c>
      <c r="J38" s="620">
        <f>SUBTOTAL(9,J33:J37)</f>
        <v>0</v>
      </c>
      <c r="K38" s="378"/>
      <c r="L38" s="619">
        <f>SUBTOTAL(9,L33:L37)</f>
        <v>0</v>
      </c>
      <c r="M38" s="620">
        <f>SUBTOTAL(9,M33:M37)</f>
        <v>0</v>
      </c>
      <c r="N38" s="620">
        <f>SUBTOTAL(9,N33:N37)</f>
        <v>0</v>
      </c>
      <c r="O38" s="378"/>
      <c r="P38" s="619">
        <f>SUBTOTAL(9,P33:P37)</f>
        <v>0</v>
      </c>
      <c r="Q38" s="620">
        <f>SUBTOTAL(9,Q33:Q37)</f>
        <v>0</v>
      </c>
      <c r="R38" s="620">
        <f>SUBTOTAL(9,R33:R37)</f>
        <v>0</v>
      </c>
      <c r="S38" s="626"/>
      <c r="T38" s="619">
        <f>SUBTOTAL(9,T33:T37)</f>
        <v>0</v>
      </c>
      <c r="U38" s="620">
        <f>SUBTOTAL(9,U33:U37)</f>
        <v>0</v>
      </c>
      <c r="V38" s="620">
        <f>SUBTOTAL(9,V33:V37)</f>
        <v>0</v>
      </c>
    </row>
    <row r="39" spans="1:22" ht="22.5" customHeight="1">
      <c r="A39" s="177"/>
      <c r="B39" s="164"/>
      <c r="C39" s="165"/>
      <c r="D39" s="164"/>
      <c r="E39" s="222"/>
      <c r="F39" s="166"/>
      <c r="G39" s="378"/>
      <c r="H39" s="587"/>
      <c r="I39" s="152"/>
      <c r="J39" s="153"/>
      <c r="K39" s="378"/>
      <c r="L39" s="587"/>
      <c r="M39" s="390"/>
      <c r="N39" s="390"/>
      <c r="O39" s="378"/>
      <c r="P39" s="587"/>
      <c r="Q39" s="390"/>
      <c r="R39" s="390"/>
      <c r="S39" s="378"/>
      <c r="T39" s="587"/>
      <c r="U39" s="390"/>
      <c r="V39" s="390"/>
    </row>
    <row r="40" spans="1:22" ht="22.5" customHeight="1" thickBot="1">
      <c r="A40" s="177"/>
      <c r="B40" s="167" t="str">
        <f>'EXHIBIT B- LOE Detail Input'!B40</f>
        <v>#</v>
      </c>
      <c r="C40" s="168" t="str">
        <f>'EXHIBIT B- LOE Detail Input'!C40</f>
        <v>#</v>
      </c>
      <c r="D40" s="167" t="str">
        <f>'EXHIBIT B- LOE Detail Input'!D40</f>
        <v>TITLE</v>
      </c>
      <c r="E40" s="391"/>
      <c r="F40" s="153"/>
      <c r="G40" s="378"/>
      <c r="H40" s="587"/>
      <c r="I40" s="152"/>
      <c r="J40" s="153"/>
      <c r="K40" s="378"/>
      <c r="L40" s="587"/>
      <c r="M40" s="390"/>
      <c r="N40" s="390"/>
      <c r="O40" s="378"/>
      <c r="P40" s="587"/>
      <c r="Q40" s="390"/>
      <c r="R40" s="390"/>
      <c r="S40" s="378"/>
      <c r="T40" s="587"/>
      <c r="U40" s="390"/>
      <c r="V40" s="390"/>
    </row>
    <row r="41" spans="1:22" ht="22.5" customHeight="1" thickTop="1">
      <c r="A41" s="177"/>
      <c r="B41" s="591">
        <f>IF('EXHIBIT B- LOE Detail Input'!B41=0,"",'EXHIBIT B- LOE Detail Input'!B41)</f>
      </c>
      <c r="C41" s="591">
        <f>IF('EXHIBIT B- LOE Detail Input'!C41=0,"",'EXHIBIT B- LOE Detail Input'!C41)</f>
      </c>
      <c r="D41" s="592">
        <f>IF('EXHIBIT B- LOE Detail Input'!D41=0,"",'EXHIBIT B- LOE Detail Input'!D41)</f>
      </c>
      <c r="E41" s="545">
        <f>H41+L41+P41+T41</f>
        <v>0</v>
      </c>
      <c r="F41" s="153"/>
      <c r="G41" s="378"/>
      <c r="H41" s="545">
        <f>SUMPRODUCT(I41:J41,I$92:J$92)</f>
        <v>0</v>
      </c>
      <c r="I41" s="381"/>
      <c r="J41" s="382"/>
      <c r="K41" s="378"/>
      <c r="L41" s="545">
        <f>SUMPRODUCT(M41:N41,M$92:N$92)</f>
        <v>0</v>
      </c>
      <c r="M41" s="383"/>
      <c r="N41" s="384"/>
      <c r="O41" s="378"/>
      <c r="P41" s="545">
        <f>SUMPRODUCT(Q41:R41,Q$92:R$92)</f>
        <v>0</v>
      </c>
      <c r="Q41" s="385"/>
      <c r="R41" s="386"/>
      <c r="S41" s="378"/>
      <c r="T41" s="545">
        <f>SUMPRODUCT(U41:V41,U$92:V$92)</f>
        <v>0</v>
      </c>
      <c r="U41" s="387"/>
      <c r="V41" s="388"/>
    </row>
    <row r="42" spans="1:22" ht="22.5" customHeight="1">
      <c r="A42" s="177"/>
      <c r="B42" s="591">
        <f>IF('EXHIBIT B- LOE Detail Input'!B42=0,"",'EXHIBIT B- LOE Detail Input'!B42)</f>
      </c>
      <c r="C42" s="591">
        <f>IF('EXHIBIT B- LOE Detail Input'!C42=0,"",'EXHIBIT B- LOE Detail Input'!C42)</f>
      </c>
      <c r="D42" s="592">
        <f>IF('EXHIBIT B- LOE Detail Input'!D42=0,"",'EXHIBIT B- LOE Detail Input'!D42)</f>
      </c>
      <c r="E42" s="545">
        <f>H42+L42+P42+T42</f>
        <v>0</v>
      </c>
      <c r="F42" s="153"/>
      <c r="G42" s="378"/>
      <c r="H42" s="545">
        <f>SUMPRODUCT(I42:J42,I$92:J$92)</f>
        <v>0</v>
      </c>
      <c r="I42" s="381"/>
      <c r="J42" s="382"/>
      <c r="K42" s="378"/>
      <c r="L42" s="545">
        <f>SUMPRODUCT(M42:N42,M$92:N$92)</f>
        <v>0</v>
      </c>
      <c r="M42" s="383"/>
      <c r="N42" s="384"/>
      <c r="O42" s="378"/>
      <c r="P42" s="545">
        <f>SUMPRODUCT(Q42:R42,Q$92:R$92)</f>
        <v>0</v>
      </c>
      <c r="Q42" s="385"/>
      <c r="R42" s="386"/>
      <c r="S42" s="378"/>
      <c r="T42" s="545">
        <f>SUMPRODUCT(U42:V42,U$92:V$92)</f>
        <v>0</v>
      </c>
      <c r="U42" s="387"/>
      <c r="V42" s="388"/>
    </row>
    <row r="43" spans="1:22" ht="22.5" customHeight="1">
      <c r="A43" s="177"/>
      <c r="B43" s="591">
        <f>IF('EXHIBIT B- LOE Detail Input'!B43=0,"",'EXHIBIT B- LOE Detail Input'!B43)</f>
      </c>
      <c r="C43" s="591">
        <f>IF('EXHIBIT B- LOE Detail Input'!C43=0,"",'EXHIBIT B- LOE Detail Input'!C43)</f>
      </c>
      <c r="D43" s="592">
        <f>IF('EXHIBIT B- LOE Detail Input'!D43=0,"",'EXHIBIT B- LOE Detail Input'!D43)</f>
      </c>
      <c r="E43" s="545">
        <f>H43+L43+P43+T43</f>
        <v>0</v>
      </c>
      <c r="F43" s="153"/>
      <c r="G43" s="378"/>
      <c r="H43" s="545">
        <f>SUMPRODUCT(I43:J43,I$92:J$92)</f>
        <v>0</v>
      </c>
      <c r="I43" s="381"/>
      <c r="J43" s="382"/>
      <c r="K43" s="378"/>
      <c r="L43" s="545">
        <f>SUMPRODUCT(M43:N43,M$92:N$92)</f>
        <v>0</v>
      </c>
      <c r="M43" s="383"/>
      <c r="N43" s="384"/>
      <c r="O43" s="378"/>
      <c r="P43" s="545">
        <f>SUMPRODUCT(Q43:R43,Q$92:R$92)</f>
        <v>0</v>
      </c>
      <c r="Q43" s="385"/>
      <c r="R43" s="386"/>
      <c r="S43" s="378"/>
      <c r="T43" s="545">
        <f>SUMPRODUCT(U43:V43,U$92:V$92)</f>
        <v>0</v>
      </c>
      <c r="U43" s="387"/>
      <c r="V43" s="388"/>
    </row>
    <row r="44" spans="1:22" ht="22.5" customHeight="1">
      <c r="A44" s="177"/>
      <c r="B44" s="591">
        <f>IF('EXHIBIT B- LOE Detail Input'!B44=0,"",'EXHIBIT B- LOE Detail Input'!B44)</f>
      </c>
      <c r="C44" s="591">
        <f>IF('EXHIBIT B- LOE Detail Input'!C44=0,"",'EXHIBIT B- LOE Detail Input'!C44)</f>
      </c>
      <c r="D44" s="592">
        <f>IF('EXHIBIT B- LOE Detail Input'!D44=0,"",'EXHIBIT B- LOE Detail Input'!D44)</f>
      </c>
      <c r="E44" s="545">
        <f>H44+L44+P44+T44</f>
        <v>0</v>
      </c>
      <c r="F44" s="153"/>
      <c r="G44" s="378"/>
      <c r="H44" s="545">
        <f>SUMPRODUCT(I44:J44,I$92:J$92)</f>
        <v>0</v>
      </c>
      <c r="I44" s="381"/>
      <c r="J44" s="382"/>
      <c r="K44" s="378"/>
      <c r="L44" s="545">
        <f>SUMPRODUCT(M44:N44,M$92:N$92)</f>
        <v>0</v>
      </c>
      <c r="M44" s="383"/>
      <c r="N44" s="384"/>
      <c r="O44" s="378"/>
      <c r="P44" s="545">
        <f>SUMPRODUCT(Q44:R44,Q$92:R$92)</f>
        <v>0</v>
      </c>
      <c r="Q44" s="385"/>
      <c r="R44" s="386"/>
      <c r="S44" s="378"/>
      <c r="T44" s="545">
        <f>SUMPRODUCT(U44:V44,U$92:V$92)</f>
        <v>0</v>
      </c>
      <c r="U44" s="387"/>
      <c r="V44" s="388"/>
    </row>
    <row r="45" spans="1:22" ht="22.5" customHeight="1" thickBot="1">
      <c r="A45" s="177"/>
      <c r="B45" s="613">
        <f>IF('EXHIBIT B- LOE Detail Input'!B45=0,"",'EXHIBIT B- LOE Detail Input'!B45)</f>
      </c>
      <c r="C45" s="613">
        <f>IF('EXHIBIT B- LOE Detail Input'!C45=0,"",'EXHIBIT B- LOE Detail Input'!C45)</f>
      </c>
      <c r="D45" s="614">
        <f>IF('EXHIBIT B- LOE Detail Input'!D45=0,"",'EXHIBIT B- LOE Detail Input'!D45)</f>
      </c>
      <c r="E45" s="581">
        <f>H45+L45+P45+T45</f>
        <v>0</v>
      </c>
      <c r="F45" s="153"/>
      <c r="G45" s="378"/>
      <c r="H45" s="581">
        <f>SUMPRODUCT(I45:J45,I$92:J$92)</f>
        <v>0</v>
      </c>
      <c r="I45" s="615"/>
      <c r="J45" s="616"/>
      <c r="K45" s="378"/>
      <c r="L45" s="581">
        <f>SUMPRODUCT(M45:N45,M$92:N$92)</f>
        <v>0</v>
      </c>
      <c r="M45" s="617"/>
      <c r="N45" s="618"/>
      <c r="O45" s="378"/>
      <c r="P45" s="581">
        <f>SUMPRODUCT(Q45:R45,Q$92:R$92)</f>
        <v>0</v>
      </c>
      <c r="Q45" s="622"/>
      <c r="R45" s="623"/>
      <c r="S45" s="378"/>
      <c r="T45" s="581">
        <f>SUMPRODUCT(U45:V45,U$92:V$92)</f>
        <v>0</v>
      </c>
      <c r="U45" s="624"/>
      <c r="V45" s="625"/>
    </row>
    <row r="46" spans="1:22" ht="22.5" customHeight="1" thickTop="1">
      <c r="A46" s="177"/>
      <c r="B46" s="536"/>
      <c r="C46" s="627"/>
      <c r="D46" s="621" t="s">
        <v>8</v>
      </c>
      <c r="E46" s="619">
        <f>SUBTOTAL(9,E41:E45)</f>
        <v>0</v>
      </c>
      <c r="F46" s="389"/>
      <c r="G46" s="378"/>
      <c r="H46" s="619">
        <f>SUBTOTAL(9,H41:H45)</f>
        <v>0</v>
      </c>
      <c r="I46" s="620">
        <f>SUBTOTAL(9,I41:I45)</f>
        <v>0</v>
      </c>
      <c r="J46" s="620">
        <f>SUBTOTAL(9,J41:J45)</f>
        <v>0</v>
      </c>
      <c r="K46" s="378"/>
      <c r="L46" s="619">
        <f>SUBTOTAL(9,L41:L45)</f>
        <v>0</v>
      </c>
      <c r="M46" s="620">
        <f>SUBTOTAL(9,M41:M45)</f>
        <v>0</v>
      </c>
      <c r="N46" s="620">
        <f>SUBTOTAL(9,N41:N45)</f>
        <v>0</v>
      </c>
      <c r="O46" s="378"/>
      <c r="P46" s="619">
        <f>SUBTOTAL(9,P41:P45)</f>
        <v>0</v>
      </c>
      <c r="Q46" s="620">
        <f>SUBTOTAL(9,Q41:Q45)</f>
        <v>0</v>
      </c>
      <c r="R46" s="620">
        <f>SUBTOTAL(9,R41:R45)</f>
        <v>0</v>
      </c>
      <c r="S46" s="378"/>
      <c r="T46" s="619">
        <f>SUBTOTAL(9,T41:T45)</f>
        <v>0</v>
      </c>
      <c r="U46" s="620">
        <f>SUBTOTAL(9,U41:U45)</f>
        <v>0</v>
      </c>
      <c r="V46" s="620">
        <f>SUBTOTAL(9,V41:V45)</f>
        <v>0</v>
      </c>
    </row>
    <row r="47" spans="1:22" ht="22.5" customHeight="1">
      <c r="A47" s="177"/>
      <c r="B47" s="164"/>
      <c r="C47" s="165"/>
      <c r="D47" s="164"/>
      <c r="E47" s="222"/>
      <c r="F47" s="166"/>
      <c r="G47" s="378"/>
      <c r="H47" s="587"/>
      <c r="I47" s="152"/>
      <c r="J47" s="153"/>
      <c r="K47" s="378"/>
      <c r="L47" s="587"/>
      <c r="M47" s="390"/>
      <c r="N47" s="390"/>
      <c r="O47" s="378"/>
      <c r="P47" s="587"/>
      <c r="Q47" s="390"/>
      <c r="R47" s="390"/>
      <c r="S47" s="378"/>
      <c r="T47" s="587"/>
      <c r="U47" s="390"/>
      <c r="V47" s="390"/>
    </row>
    <row r="48" spans="1:22" ht="22.5" customHeight="1" thickBot="1">
      <c r="A48" s="177"/>
      <c r="B48" s="167" t="str">
        <f>'EXHIBIT B- LOE Detail Input'!B48</f>
        <v>#</v>
      </c>
      <c r="C48" s="168" t="str">
        <f>'EXHIBIT B- LOE Detail Input'!C48</f>
        <v>#</v>
      </c>
      <c r="D48" s="167" t="str">
        <f>'EXHIBIT B- LOE Detail Input'!D48</f>
        <v>TITLE</v>
      </c>
      <c r="E48" s="391"/>
      <c r="F48" s="153"/>
      <c r="G48" s="378"/>
      <c r="H48" s="587"/>
      <c r="I48" s="152"/>
      <c r="J48" s="153"/>
      <c r="K48" s="378"/>
      <c r="L48" s="587"/>
      <c r="M48" s="390"/>
      <c r="N48" s="390"/>
      <c r="O48" s="378"/>
      <c r="P48" s="587"/>
      <c r="Q48" s="390"/>
      <c r="R48" s="390"/>
      <c r="S48" s="378"/>
      <c r="T48" s="587"/>
      <c r="U48" s="390"/>
      <c r="V48" s="390"/>
    </row>
    <row r="49" spans="1:22" ht="22.5" customHeight="1" thickTop="1">
      <c r="A49" s="177"/>
      <c r="B49" s="591">
        <f>IF('EXHIBIT B- LOE Detail Input'!B49=0,"",'EXHIBIT B- LOE Detail Input'!B49)</f>
      </c>
      <c r="C49" s="591">
        <f>IF('EXHIBIT B- LOE Detail Input'!C49=0,"",'EXHIBIT B- LOE Detail Input'!C49)</f>
      </c>
      <c r="D49" s="592">
        <f>IF('EXHIBIT B- LOE Detail Input'!D49=0,"",'EXHIBIT B- LOE Detail Input'!D49)</f>
      </c>
      <c r="E49" s="545">
        <f>H49+L49+P49+T49</f>
        <v>0</v>
      </c>
      <c r="F49" s="153"/>
      <c r="G49" s="378"/>
      <c r="H49" s="545">
        <f>SUMPRODUCT(I49:J49,I$92:J$92)</f>
        <v>0</v>
      </c>
      <c r="I49" s="381"/>
      <c r="J49" s="382"/>
      <c r="K49" s="378"/>
      <c r="L49" s="545">
        <f>SUMPRODUCT(M49:N49,M$92:N$92)</f>
        <v>0</v>
      </c>
      <c r="M49" s="383"/>
      <c r="N49" s="384"/>
      <c r="O49" s="378"/>
      <c r="P49" s="545">
        <f>SUMPRODUCT(Q49:R49,Q$92:R$92)</f>
        <v>0</v>
      </c>
      <c r="Q49" s="385"/>
      <c r="R49" s="386"/>
      <c r="S49" s="378"/>
      <c r="T49" s="545">
        <f>SUMPRODUCT(U49:V49,U$92:V$92)</f>
        <v>0</v>
      </c>
      <c r="U49" s="387"/>
      <c r="V49" s="388"/>
    </row>
    <row r="50" spans="1:22" ht="22.5" customHeight="1">
      <c r="A50" s="177"/>
      <c r="B50" s="591">
        <f>IF('EXHIBIT B- LOE Detail Input'!B50=0,"",'EXHIBIT B- LOE Detail Input'!B50)</f>
      </c>
      <c r="C50" s="591">
        <f>IF('EXHIBIT B- LOE Detail Input'!C50=0,"",'EXHIBIT B- LOE Detail Input'!C50)</f>
      </c>
      <c r="D50" s="592">
        <f>IF('EXHIBIT B- LOE Detail Input'!D50=0,"",'EXHIBIT B- LOE Detail Input'!D50)</f>
      </c>
      <c r="E50" s="545">
        <f>H50+L50+P50+T50</f>
        <v>0</v>
      </c>
      <c r="F50" s="153"/>
      <c r="G50" s="378"/>
      <c r="H50" s="545">
        <f>SUMPRODUCT(I50:J50,I$92:J$92)</f>
        <v>0</v>
      </c>
      <c r="I50" s="381"/>
      <c r="J50" s="382"/>
      <c r="K50" s="378"/>
      <c r="L50" s="545">
        <f>SUMPRODUCT(M50:N50,M$92:N$92)</f>
        <v>0</v>
      </c>
      <c r="M50" s="383"/>
      <c r="N50" s="384"/>
      <c r="O50" s="378"/>
      <c r="P50" s="545">
        <f>SUMPRODUCT(Q50:R50,Q$92:R$92)</f>
        <v>0</v>
      </c>
      <c r="Q50" s="385"/>
      <c r="R50" s="386"/>
      <c r="S50" s="378"/>
      <c r="T50" s="545">
        <f>SUMPRODUCT(U50:V50,U$92:V$92)</f>
        <v>0</v>
      </c>
      <c r="U50" s="387"/>
      <c r="V50" s="388"/>
    </row>
    <row r="51" spans="1:22" ht="22.5" customHeight="1">
      <c r="A51" s="177"/>
      <c r="B51" s="591">
        <f>IF('EXHIBIT B- LOE Detail Input'!B51=0,"",'EXHIBIT B- LOE Detail Input'!B51)</f>
      </c>
      <c r="C51" s="591">
        <f>IF('EXHIBIT B- LOE Detail Input'!C51=0,"",'EXHIBIT B- LOE Detail Input'!C51)</f>
      </c>
      <c r="D51" s="592">
        <f>IF('EXHIBIT B- LOE Detail Input'!D51=0,"",'EXHIBIT B- LOE Detail Input'!D51)</f>
      </c>
      <c r="E51" s="545">
        <f>H51+L51+P51+T51</f>
        <v>0</v>
      </c>
      <c r="F51" s="153"/>
      <c r="G51" s="378"/>
      <c r="H51" s="545">
        <f>SUMPRODUCT(I51:J51,I$92:J$92)</f>
        <v>0</v>
      </c>
      <c r="I51" s="381"/>
      <c r="J51" s="382"/>
      <c r="K51" s="378"/>
      <c r="L51" s="545">
        <f>SUMPRODUCT(M51:N51,M$92:N$92)</f>
        <v>0</v>
      </c>
      <c r="M51" s="383"/>
      <c r="N51" s="384"/>
      <c r="O51" s="378"/>
      <c r="P51" s="545">
        <f>SUMPRODUCT(Q51:R51,Q$92:R$92)</f>
        <v>0</v>
      </c>
      <c r="Q51" s="385"/>
      <c r="R51" s="386"/>
      <c r="S51" s="378"/>
      <c r="T51" s="545">
        <f>SUMPRODUCT(U51:V51,U$92:V$92)</f>
        <v>0</v>
      </c>
      <c r="U51" s="387"/>
      <c r="V51" s="388"/>
    </row>
    <row r="52" spans="1:22" ht="22.5" customHeight="1">
      <c r="A52" s="177"/>
      <c r="B52" s="591">
        <f>IF('EXHIBIT B- LOE Detail Input'!B52=0,"",'EXHIBIT B- LOE Detail Input'!B52)</f>
      </c>
      <c r="C52" s="591">
        <f>IF('EXHIBIT B- LOE Detail Input'!C52=0,"",'EXHIBIT B- LOE Detail Input'!C52)</f>
      </c>
      <c r="D52" s="592">
        <f>IF('EXHIBIT B- LOE Detail Input'!D52=0,"",'EXHIBIT B- LOE Detail Input'!D52)</f>
      </c>
      <c r="E52" s="545">
        <f>H52+L52+P52+T52</f>
        <v>0</v>
      </c>
      <c r="F52" s="153"/>
      <c r="G52" s="378"/>
      <c r="H52" s="545">
        <f>SUMPRODUCT(I52:J52,I$92:J$92)</f>
        <v>0</v>
      </c>
      <c r="I52" s="381"/>
      <c r="J52" s="382"/>
      <c r="K52" s="378"/>
      <c r="L52" s="545">
        <f>SUMPRODUCT(M52:N52,M$92:N$92)</f>
        <v>0</v>
      </c>
      <c r="M52" s="383"/>
      <c r="N52" s="384"/>
      <c r="O52" s="378"/>
      <c r="P52" s="545">
        <f>SUMPRODUCT(Q52:R52,Q$92:R$92)</f>
        <v>0</v>
      </c>
      <c r="Q52" s="385"/>
      <c r="R52" s="386"/>
      <c r="S52" s="378"/>
      <c r="T52" s="545">
        <f>SUMPRODUCT(U52:V52,U$92:V$92)</f>
        <v>0</v>
      </c>
      <c r="U52" s="387"/>
      <c r="V52" s="388"/>
    </row>
    <row r="53" spans="1:22" ht="22.5" customHeight="1" thickBot="1">
      <c r="A53" s="177"/>
      <c r="B53" s="613">
        <f>IF('EXHIBIT B- LOE Detail Input'!B53=0,"",'EXHIBIT B- LOE Detail Input'!B53)</f>
      </c>
      <c r="C53" s="613">
        <f>IF('EXHIBIT B- LOE Detail Input'!C53=0,"",'EXHIBIT B- LOE Detail Input'!C53)</f>
      </c>
      <c r="D53" s="614">
        <f>IF('EXHIBIT B- LOE Detail Input'!D53=0,"",'EXHIBIT B- LOE Detail Input'!D53)</f>
      </c>
      <c r="E53" s="581">
        <f>H53+L53+P53+T53</f>
        <v>0</v>
      </c>
      <c r="F53" s="153"/>
      <c r="G53" s="378"/>
      <c r="H53" s="581">
        <f>SUMPRODUCT(I53:J53,I$92:J$92)</f>
        <v>0</v>
      </c>
      <c r="I53" s="615"/>
      <c r="J53" s="616"/>
      <c r="K53" s="378"/>
      <c r="L53" s="581">
        <f>SUMPRODUCT(M53:N53,M$92:N$92)</f>
        <v>0</v>
      </c>
      <c r="M53" s="617"/>
      <c r="N53" s="618"/>
      <c r="O53" s="378"/>
      <c r="P53" s="581">
        <f>SUMPRODUCT(Q53:R53,Q$92:R$92)</f>
        <v>0</v>
      </c>
      <c r="Q53" s="622"/>
      <c r="R53" s="623"/>
      <c r="S53" s="378"/>
      <c r="T53" s="581">
        <f>SUMPRODUCT(U53:V53,U$92:V$92)</f>
        <v>0</v>
      </c>
      <c r="U53" s="624"/>
      <c r="V53" s="625"/>
    </row>
    <row r="54" spans="1:22" ht="22.5" customHeight="1" thickTop="1">
      <c r="A54" s="177"/>
      <c r="B54" s="536"/>
      <c r="C54" s="627"/>
      <c r="D54" s="621" t="s">
        <v>8</v>
      </c>
      <c r="E54" s="619">
        <f>SUBTOTAL(9,E49:E53)</f>
        <v>0</v>
      </c>
      <c r="F54" s="389"/>
      <c r="G54" s="378"/>
      <c r="H54" s="619">
        <f>SUBTOTAL(9,H49:H53)</f>
        <v>0</v>
      </c>
      <c r="I54" s="620">
        <f>SUBTOTAL(9,I49:I53)</f>
        <v>0</v>
      </c>
      <c r="J54" s="620">
        <f>SUBTOTAL(9,J49:J53)</f>
        <v>0</v>
      </c>
      <c r="K54" s="378"/>
      <c r="L54" s="619">
        <f>SUBTOTAL(9,L49:L53)</f>
        <v>0</v>
      </c>
      <c r="M54" s="620">
        <f>SUBTOTAL(9,M49:M53)</f>
        <v>0</v>
      </c>
      <c r="N54" s="620">
        <f>SUBTOTAL(9,N49:N53)</f>
        <v>0</v>
      </c>
      <c r="O54" s="378"/>
      <c r="P54" s="619">
        <f>SUBTOTAL(9,P49:P53)</f>
        <v>0</v>
      </c>
      <c r="Q54" s="620">
        <f>SUBTOTAL(9,Q49:Q53)</f>
        <v>0</v>
      </c>
      <c r="R54" s="620">
        <f>SUBTOTAL(9,R49:R53)</f>
        <v>0</v>
      </c>
      <c r="S54" s="378"/>
      <c r="T54" s="619">
        <f>SUBTOTAL(9,T49:T53)</f>
        <v>0</v>
      </c>
      <c r="U54" s="620">
        <f>SUBTOTAL(9,U49:U53)</f>
        <v>0</v>
      </c>
      <c r="V54" s="620">
        <f>SUBTOTAL(9,V49:V53)</f>
        <v>0</v>
      </c>
    </row>
    <row r="55" spans="1:22" ht="22.5" customHeight="1">
      <c r="A55" s="177"/>
      <c r="B55" s="164"/>
      <c r="C55" s="165"/>
      <c r="D55" s="164"/>
      <c r="E55" s="222"/>
      <c r="F55" s="166"/>
      <c r="G55" s="378"/>
      <c r="H55" s="587"/>
      <c r="I55" s="152"/>
      <c r="J55" s="153"/>
      <c r="K55" s="378"/>
      <c r="L55" s="587"/>
      <c r="M55" s="390"/>
      <c r="N55" s="390"/>
      <c r="O55" s="378"/>
      <c r="P55" s="587"/>
      <c r="Q55" s="390"/>
      <c r="R55" s="390"/>
      <c r="S55" s="378"/>
      <c r="T55" s="587"/>
      <c r="U55" s="390"/>
      <c r="V55" s="390"/>
    </row>
    <row r="56" spans="1:22" ht="22.5" customHeight="1" thickBot="1">
      <c r="A56" s="177"/>
      <c r="B56" s="167" t="str">
        <f>'EXHIBIT B- LOE Detail Input'!B56</f>
        <v>#</v>
      </c>
      <c r="C56" s="168" t="str">
        <f>'EXHIBIT B- LOE Detail Input'!C56</f>
        <v>#</v>
      </c>
      <c r="D56" s="167" t="str">
        <f>'EXHIBIT B- LOE Detail Input'!D56</f>
        <v>TITLE</v>
      </c>
      <c r="E56" s="391"/>
      <c r="F56" s="153"/>
      <c r="G56" s="378"/>
      <c r="H56" s="587"/>
      <c r="I56" s="152"/>
      <c r="J56" s="153"/>
      <c r="K56" s="378"/>
      <c r="L56" s="587"/>
      <c r="M56" s="390"/>
      <c r="N56" s="390"/>
      <c r="O56" s="378"/>
      <c r="P56" s="587"/>
      <c r="Q56" s="390"/>
      <c r="R56" s="390"/>
      <c r="S56" s="378"/>
      <c r="T56" s="587"/>
      <c r="U56" s="390"/>
      <c r="V56" s="390"/>
    </row>
    <row r="57" spans="1:22" ht="22.5" customHeight="1" thickTop="1">
      <c r="A57" s="177"/>
      <c r="B57" s="591">
        <f>IF('EXHIBIT B- LOE Detail Input'!B57=0,"",'EXHIBIT B- LOE Detail Input'!B57)</f>
      </c>
      <c r="C57" s="591">
        <f>IF('EXHIBIT B- LOE Detail Input'!C57=0,"",'EXHIBIT B- LOE Detail Input'!C57)</f>
      </c>
      <c r="D57" s="592">
        <f>IF('EXHIBIT B- LOE Detail Input'!D57=0,"",'EXHIBIT B- LOE Detail Input'!D57)</f>
      </c>
      <c r="E57" s="545">
        <f>H57+L57+P57+T57</f>
        <v>0</v>
      </c>
      <c r="F57" s="153"/>
      <c r="G57" s="378"/>
      <c r="H57" s="545">
        <f>SUMPRODUCT(I57:J57,I$92:J$92)</f>
        <v>0</v>
      </c>
      <c r="I57" s="381"/>
      <c r="J57" s="382"/>
      <c r="K57" s="378"/>
      <c r="L57" s="545">
        <f>SUMPRODUCT(M57:N57,M$92:N$92)</f>
        <v>0</v>
      </c>
      <c r="M57" s="383"/>
      <c r="N57" s="384"/>
      <c r="O57" s="378"/>
      <c r="P57" s="545">
        <f>SUMPRODUCT(Q57:R57,Q$92:R$92)</f>
        <v>0</v>
      </c>
      <c r="Q57" s="385"/>
      <c r="R57" s="386"/>
      <c r="S57" s="378"/>
      <c r="T57" s="545">
        <f>SUMPRODUCT(U57:V57,U$92:V$92)</f>
        <v>0</v>
      </c>
      <c r="U57" s="387"/>
      <c r="V57" s="388"/>
    </row>
    <row r="58" spans="1:22" ht="22.5" customHeight="1">
      <c r="A58" s="177"/>
      <c r="B58" s="591">
        <f>IF('EXHIBIT B- LOE Detail Input'!B58=0,"",'EXHIBIT B- LOE Detail Input'!B58)</f>
      </c>
      <c r="C58" s="591">
        <f>IF('EXHIBIT B- LOE Detail Input'!C58=0,"",'EXHIBIT B- LOE Detail Input'!C58)</f>
      </c>
      <c r="D58" s="592">
        <f>IF('EXHIBIT B- LOE Detail Input'!D58=0,"",'EXHIBIT B- LOE Detail Input'!D58)</f>
      </c>
      <c r="E58" s="545">
        <f>H58+L58+P58+T58</f>
        <v>0</v>
      </c>
      <c r="F58" s="153"/>
      <c r="G58" s="378"/>
      <c r="H58" s="545">
        <f>SUMPRODUCT(I58:J58,I$92:J$92)</f>
        <v>0</v>
      </c>
      <c r="I58" s="381"/>
      <c r="J58" s="382"/>
      <c r="K58" s="378"/>
      <c r="L58" s="545">
        <f>SUMPRODUCT(M58:N58,M$92:N$92)</f>
        <v>0</v>
      </c>
      <c r="M58" s="383"/>
      <c r="N58" s="384"/>
      <c r="O58" s="378"/>
      <c r="P58" s="545">
        <f>SUMPRODUCT(Q58:R58,Q$92:R$92)</f>
        <v>0</v>
      </c>
      <c r="Q58" s="385"/>
      <c r="R58" s="386"/>
      <c r="S58" s="378"/>
      <c r="T58" s="545">
        <f>SUMPRODUCT(U58:V58,U$92:V$92)</f>
        <v>0</v>
      </c>
      <c r="U58" s="387"/>
      <c r="V58" s="388"/>
    </row>
    <row r="59" spans="1:22" ht="22.5" customHeight="1">
      <c r="A59" s="177"/>
      <c r="B59" s="591">
        <f>IF('EXHIBIT B- LOE Detail Input'!B59=0,"",'EXHIBIT B- LOE Detail Input'!B59)</f>
      </c>
      <c r="C59" s="591">
        <f>IF('EXHIBIT B- LOE Detail Input'!C59=0,"",'EXHIBIT B- LOE Detail Input'!C59)</f>
      </c>
      <c r="D59" s="592">
        <f>IF('EXHIBIT B- LOE Detail Input'!D59=0,"",'EXHIBIT B- LOE Detail Input'!D59)</f>
      </c>
      <c r="E59" s="545">
        <f>H59+L59+P59+T59</f>
        <v>0</v>
      </c>
      <c r="F59" s="153"/>
      <c r="G59" s="378"/>
      <c r="H59" s="545">
        <f>SUMPRODUCT(I59:J59,I$92:J$92)</f>
        <v>0</v>
      </c>
      <c r="I59" s="381"/>
      <c r="J59" s="382"/>
      <c r="K59" s="378"/>
      <c r="L59" s="545">
        <f>SUMPRODUCT(M59:N59,M$92:N$92)</f>
        <v>0</v>
      </c>
      <c r="M59" s="383"/>
      <c r="N59" s="384"/>
      <c r="O59" s="378"/>
      <c r="P59" s="545">
        <f>SUMPRODUCT(Q59:R59,Q$92:R$92)</f>
        <v>0</v>
      </c>
      <c r="Q59" s="385"/>
      <c r="R59" s="386"/>
      <c r="S59" s="378"/>
      <c r="T59" s="545">
        <f>SUMPRODUCT(U59:V59,U$92:V$92)</f>
        <v>0</v>
      </c>
      <c r="U59" s="387"/>
      <c r="V59" s="388"/>
    </row>
    <row r="60" spans="1:22" ht="22.5" customHeight="1">
      <c r="A60" s="177"/>
      <c r="B60" s="591">
        <f>IF('EXHIBIT B- LOE Detail Input'!B60=0,"",'EXHIBIT B- LOE Detail Input'!B60)</f>
      </c>
      <c r="C60" s="591">
        <f>IF('EXHIBIT B- LOE Detail Input'!C60=0,"",'EXHIBIT B- LOE Detail Input'!C60)</f>
      </c>
      <c r="D60" s="592">
        <f>IF('EXHIBIT B- LOE Detail Input'!D60=0,"",'EXHIBIT B- LOE Detail Input'!D60)</f>
      </c>
      <c r="E60" s="545">
        <f>H60+L60+P60+T60</f>
        <v>0</v>
      </c>
      <c r="F60" s="153"/>
      <c r="G60" s="378"/>
      <c r="H60" s="545">
        <f>SUMPRODUCT(I60:J60,I$92:J$92)</f>
        <v>0</v>
      </c>
      <c r="I60" s="381"/>
      <c r="J60" s="382"/>
      <c r="K60" s="378"/>
      <c r="L60" s="545">
        <f>SUMPRODUCT(M60:N60,M$92:N$92)</f>
        <v>0</v>
      </c>
      <c r="M60" s="383"/>
      <c r="N60" s="384"/>
      <c r="O60" s="378"/>
      <c r="P60" s="545">
        <f>SUMPRODUCT(Q60:R60,Q$92:R$92)</f>
        <v>0</v>
      </c>
      <c r="Q60" s="385"/>
      <c r="R60" s="386"/>
      <c r="S60" s="378"/>
      <c r="T60" s="545">
        <f>SUMPRODUCT(U60:V60,U$92:V$92)</f>
        <v>0</v>
      </c>
      <c r="U60" s="387"/>
      <c r="V60" s="388"/>
    </row>
    <row r="61" spans="1:22" ht="22.5" customHeight="1" thickBot="1">
      <c r="A61" s="177"/>
      <c r="B61" s="613">
        <f>IF('EXHIBIT B- LOE Detail Input'!B61=0,"",'EXHIBIT B- LOE Detail Input'!B61)</f>
      </c>
      <c r="C61" s="613">
        <f>IF('EXHIBIT B- LOE Detail Input'!C61=0,"",'EXHIBIT B- LOE Detail Input'!C61)</f>
      </c>
      <c r="D61" s="614">
        <f>IF('EXHIBIT B- LOE Detail Input'!D61=0,"",'EXHIBIT B- LOE Detail Input'!D61)</f>
      </c>
      <c r="E61" s="581">
        <f>H61+L61+P61+T61</f>
        <v>0</v>
      </c>
      <c r="F61" s="153"/>
      <c r="G61" s="378"/>
      <c r="H61" s="581">
        <f>SUMPRODUCT(I61:J61,I$92:J$92)</f>
        <v>0</v>
      </c>
      <c r="I61" s="615"/>
      <c r="J61" s="616"/>
      <c r="K61" s="378"/>
      <c r="L61" s="581">
        <f>SUMPRODUCT(M61:N61,M$92:N$92)</f>
        <v>0</v>
      </c>
      <c r="M61" s="617"/>
      <c r="N61" s="618"/>
      <c r="O61" s="378"/>
      <c r="P61" s="581">
        <f>SUMPRODUCT(Q61:R61,Q$92:R$92)</f>
        <v>0</v>
      </c>
      <c r="Q61" s="622"/>
      <c r="R61" s="623"/>
      <c r="S61" s="378"/>
      <c r="T61" s="581">
        <f>SUMPRODUCT(U61:V61,U$92:V$92)</f>
        <v>0</v>
      </c>
      <c r="U61" s="624"/>
      <c r="V61" s="625"/>
    </row>
    <row r="62" spans="1:22" ht="22.5" customHeight="1" thickTop="1">
      <c r="A62" s="177"/>
      <c r="B62" s="536"/>
      <c r="C62" s="627"/>
      <c r="D62" s="621" t="s">
        <v>8</v>
      </c>
      <c r="E62" s="619">
        <f>SUBTOTAL(9,E57:E61)</f>
        <v>0</v>
      </c>
      <c r="F62" s="389"/>
      <c r="G62" s="378"/>
      <c r="H62" s="619">
        <f>SUBTOTAL(9,H57:H61)</f>
        <v>0</v>
      </c>
      <c r="I62" s="620">
        <f>SUBTOTAL(9,I57:I61)</f>
        <v>0</v>
      </c>
      <c r="J62" s="620">
        <f>SUBTOTAL(9,J57:J61)</f>
        <v>0</v>
      </c>
      <c r="K62" s="378"/>
      <c r="L62" s="619">
        <f>SUBTOTAL(9,L57:L61)</f>
        <v>0</v>
      </c>
      <c r="M62" s="620">
        <f>SUBTOTAL(9,M57:M61)</f>
        <v>0</v>
      </c>
      <c r="N62" s="620">
        <f>SUBTOTAL(9,N57:N61)</f>
        <v>0</v>
      </c>
      <c r="O62" s="378"/>
      <c r="P62" s="619">
        <f>SUBTOTAL(9,P57:P61)</f>
        <v>0</v>
      </c>
      <c r="Q62" s="620">
        <f>SUBTOTAL(9,Q57:Q61)</f>
        <v>0</v>
      </c>
      <c r="R62" s="620">
        <f>SUBTOTAL(9,R57:R61)</f>
        <v>0</v>
      </c>
      <c r="S62" s="378"/>
      <c r="T62" s="619">
        <f>SUBTOTAL(9,T57:T61)</f>
        <v>0</v>
      </c>
      <c r="U62" s="620">
        <f>SUBTOTAL(9,U57:U61)</f>
        <v>0</v>
      </c>
      <c r="V62" s="620">
        <f>SUBTOTAL(9,V57:V61)</f>
        <v>0</v>
      </c>
    </row>
    <row r="63" spans="1:22" ht="22.5" customHeight="1">
      <c r="A63" s="177"/>
      <c r="B63" s="164"/>
      <c r="C63" s="165"/>
      <c r="D63" s="164"/>
      <c r="E63" s="222"/>
      <c r="F63" s="166"/>
      <c r="G63" s="378"/>
      <c r="H63" s="587"/>
      <c r="I63" s="152"/>
      <c r="J63" s="153"/>
      <c r="K63" s="378"/>
      <c r="L63" s="587"/>
      <c r="M63" s="390"/>
      <c r="N63" s="390"/>
      <c r="O63" s="378"/>
      <c r="P63" s="587"/>
      <c r="Q63" s="390"/>
      <c r="R63" s="390"/>
      <c r="S63" s="378"/>
      <c r="T63" s="587"/>
      <c r="U63" s="390"/>
      <c r="V63" s="390"/>
    </row>
    <row r="64" spans="1:22" ht="22.5" customHeight="1" thickBot="1">
      <c r="A64" s="177"/>
      <c r="B64" s="167" t="str">
        <f>'EXHIBIT B- LOE Detail Input'!B64</f>
        <v>#</v>
      </c>
      <c r="C64" s="168" t="str">
        <f>'EXHIBIT B- LOE Detail Input'!C64</f>
        <v>#</v>
      </c>
      <c r="D64" s="167" t="str">
        <f>'EXHIBIT B- LOE Detail Input'!D64</f>
        <v>TITLE</v>
      </c>
      <c r="E64" s="391"/>
      <c r="F64" s="153"/>
      <c r="G64" s="378"/>
      <c r="H64" s="587"/>
      <c r="I64" s="152"/>
      <c r="J64" s="153"/>
      <c r="K64" s="378"/>
      <c r="L64" s="587"/>
      <c r="M64" s="390"/>
      <c r="N64" s="390"/>
      <c r="O64" s="378"/>
      <c r="P64" s="587"/>
      <c r="Q64" s="390"/>
      <c r="R64" s="390"/>
      <c r="S64" s="378"/>
      <c r="T64" s="587"/>
      <c r="U64" s="390"/>
      <c r="V64" s="390"/>
    </row>
    <row r="65" spans="1:22" ht="22.5" customHeight="1" thickTop="1">
      <c r="A65" s="177"/>
      <c r="B65" s="591">
        <f>IF('EXHIBIT B- LOE Detail Input'!B65=0,"",'EXHIBIT B- LOE Detail Input'!B65)</f>
      </c>
      <c r="C65" s="591">
        <f>IF('EXHIBIT B- LOE Detail Input'!C65=0,"",'EXHIBIT B- LOE Detail Input'!C65)</f>
      </c>
      <c r="D65" s="592">
        <f>IF('EXHIBIT B- LOE Detail Input'!D65=0,"",'EXHIBIT B- LOE Detail Input'!D65)</f>
      </c>
      <c r="E65" s="545">
        <f>H65+L65+P65+T65</f>
        <v>0</v>
      </c>
      <c r="F65" s="153"/>
      <c r="G65" s="378"/>
      <c r="H65" s="545">
        <f>SUMPRODUCT(I65:J65,I$92:J$92)</f>
        <v>0</v>
      </c>
      <c r="I65" s="381"/>
      <c r="J65" s="382"/>
      <c r="K65" s="378"/>
      <c r="L65" s="545">
        <f>SUMPRODUCT(M65:N65,M$92:N$92)</f>
        <v>0</v>
      </c>
      <c r="M65" s="383"/>
      <c r="N65" s="384"/>
      <c r="O65" s="378"/>
      <c r="P65" s="545">
        <f>SUMPRODUCT(Q65:R65,Q$92:R$92)</f>
        <v>0</v>
      </c>
      <c r="Q65" s="385"/>
      <c r="R65" s="386"/>
      <c r="S65" s="378"/>
      <c r="T65" s="545">
        <f>SUMPRODUCT(U65:V65,U$92:V$92)</f>
        <v>0</v>
      </c>
      <c r="U65" s="387"/>
      <c r="V65" s="388"/>
    </row>
    <row r="66" spans="1:22" ht="22.5" customHeight="1">
      <c r="A66" s="177"/>
      <c r="B66" s="591">
        <f>IF('EXHIBIT B- LOE Detail Input'!B66=0,"",'EXHIBIT B- LOE Detail Input'!B66)</f>
      </c>
      <c r="C66" s="591">
        <f>IF('EXHIBIT B- LOE Detail Input'!C66=0,"",'EXHIBIT B- LOE Detail Input'!C66)</f>
      </c>
      <c r="D66" s="592">
        <f>IF('EXHIBIT B- LOE Detail Input'!D66=0,"",'EXHIBIT B- LOE Detail Input'!D66)</f>
      </c>
      <c r="E66" s="545">
        <f>H66+L66+P66+T66</f>
        <v>0</v>
      </c>
      <c r="F66" s="153"/>
      <c r="G66" s="378"/>
      <c r="H66" s="545">
        <f>SUMPRODUCT(I66:J66,I$92:J$92)</f>
        <v>0</v>
      </c>
      <c r="I66" s="381"/>
      <c r="J66" s="382"/>
      <c r="K66" s="378"/>
      <c r="L66" s="545">
        <f>SUMPRODUCT(M66:N66,M$92:N$92)</f>
        <v>0</v>
      </c>
      <c r="M66" s="383"/>
      <c r="N66" s="384"/>
      <c r="O66" s="378"/>
      <c r="P66" s="545">
        <f>SUMPRODUCT(Q66:R66,Q$92:R$92)</f>
        <v>0</v>
      </c>
      <c r="Q66" s="385"/>
      <c r="R66" s="386"/>
      <c r="S66" s="378"/>
      <c r="T66" s="545">
        <f>SUMPRODUCT(U66:V66,U$92:V$92)</f>
        <v>0</v>
      </c>
      <c r="U66" s="387"/>
      <c r="V66" s="388"/>
    </row>
    <row r="67" spans="1:22" ht="22.5" customHeight="1">
      <c r="A67" s="177"/>
      <c r="B67" s="591">
        <f>IF('EXHIBIT B- LOE Detail Input'!B67=0,"",'EXHIBIT B- LOE Detail Input'!B67)</f>
      </c>
      <c r="C67" s="591">
        <f>IF('EXHIBIT B- LOE Detail Input'!C67=0,"",'EXHIBIT B- LOE Detail Input'!C67)</f>
      </c>
      <c r="D67" s="592">
        <f>IF('EXHIBIT B- LOE Detail Input'!D67=0,"",'EXHIBIT B- LOE Detail Input'!D67)</f>
      </c>
      <c r="E67" s="545">
        <f>H67+L67+P67+T67</f>
        <v>0</v>
      </c>
      <c r="F67" s="153"/>
      <c r="G67" s="378"/>
      <c r="H67" s="545">
        <f>SUMPRODUCT(I67:J67,I$92:J$92)</f>
        <v>0</v>
      </c>
      <c r="I67" s="381"/>
      <c r="J67" s="382"/>
      <c r="K67" s="378"/>
      <c r="L67" s="545">
        <f>SUMPRODUCT(M67:N67,M$92:N$92)</f>
        <v>0</v>
      </c>
      <c r="M67" s="383"/>
      <c r="N67" s="384"/>
      <c r="O67" s="378"/>
      <c r="P67" s="545">
        <f>SUMPRODUCT(Q67:R67,Q$92:R$92)</f>
        <v>0</v>
      </c>
      <c r="Q67" s="385"/>
      <c r="R67" s="386"/>
      <c r="S67" s="378"/>
      <c r="T67" s="545">
        <f>SUMPRODUCT(U67:V67,U$92:V$92)</f>
        <v>0</v>
      </c>
      <c r="U67" s="387"/>
      <c r="V67" s="388"/>
    </row>
    <row r="68" spans="1:22" ht="22.5" customHeight="1">
      <c r="A68" s="177"/>
      <c r="B68" s="591">
        <f>IF('EXHIBIT B- LOE Detail Input'!B68=0,"",'EXHIBIT B- LOE Detail Input'!B68)</f>
      </c>
      <c r="C68" s="591">
        <f>IF('EXHIBIT B- LOE Detail Input'!C68=0,"",'EXHIBIT B- LOE Detail Input'!C68)</f>
      </c>
      <c r="D68" s="592">
        <f>IF('EXHIBIT B- LOE Detail Input'!D68=0,"",'EXHIBIT B- LOE Detail Input'!D68)</f>
      </c>
      <c r="E68" s="545">
        <f>H68+L68+P68+T68</f>
        <v>0</v>
      </c>
      <c r="F68" s="153"/>
      <c r="G68" s="378"/>
      <c r="H68" s="545">
        <f>SUMPRODUCT(I68:J68,I$92:J$92)</f>
        <v>0</v>
      </c>
      <c r="I68" s="381"/>
      <c r="J68" s="382"/>
      <c r="K68" s="378"/>
      <c r="L68" s="545">
        <f>SUMPRODUCT(M68:N68,M$92:N$92)</f>
        <v>0</v>
      </c>
      <c r="M68" s="383"/>
      <c r="N68" s="384"/>
      <c r="O68" s="378"/>
      <c r="P68" s="545">
        <f>SUMPRODUCT(Q68:R68,Q$92:R$92)</f>
        <v>0</v>
      </c>
      <c r="Q68" s="385"/>
      <c r="R68" s="386"/>
      <c r="S68" s="378"/>
      <c r="T68" s="545">
        <f>SUMPRODUCT(U68:V68,U$92:V$92)</f>
        <v>0</v>
      </c>
      <c r="U68" s="387"/>
      <c r="V68" s="388"/>
    </row>
    <row r="69" spans="1:22" ht="22.5" customHeight="1" thickBot="1">
      <c r="A69" s="177"/>
      <c r="B69" s="613">
        <f>IF('EXHIBIT B- LOE Detail Input'!B69=0,"",'EXHIBIT B- LOE Detail Input'!B69)</f>
      </c>
      <c r="C69" s="613">
        <f>IF('EXHIBIT B- LOE Detail Input'!C69=0,"",'EXHIBIT B- LOE Detail Input'!C69)</f>
      </c>
      <c r="D69" s="614">
        <f>IF('EXHIBIT B- LOE Detail Input'!D69=0,"",'EXHIBIT B- LOE Detail Input'!D69)</f>
      </c>
      <c r="E69" s="581">
        <f>H69+L69+P69+T69</f>
        <v>0</v>
      </c>
      <c r="F69" s="153"/>
      <c r="G69" s="378"/>
      <c r="H69" s="581">
        <f>SUMPRODUCT(I69:J69,I$92:J$92)</f>
        <v>0</v>
      </c>
      <c r="I69" s="615"/>
      <c r="J69" s="616"/>
      <c r="K69" s="378"/>
      <c r="L69" s="581">
        <f>SUMPRODUCT(M69:N69,M$92:N$92)</f>
        <v>0</v>
      </c>
      <c r="M69" s="617"/>
      <c r="N69" s="618"/>
      <c r="O69" s="378"/>
      <c r="P69" s="581">
        <f>SUMPRODUCT(Q69:R69,Q$92:R$92)</f>
        <v>0</v>
      </c>
      <c r="Q69" s="622"/>
      <c r="R69" s="623"/>
      <c r="S69" s="378"/>
      <c r="T69" s="581">
        <f>SUMPRODUCT(U69:V69,U$92:V$92)</f>
        <v>0</v>
      </c>
      <c r="U69" s="624"/>
      <c r="V69" s="625"/>
    </row>
    <row r="70" spans="1:22" ht="22.5" customHeight="1" thickTop="1">
      <c r="A70" s="177"/>
      <c r="B70" s="536"/>
      <c r="C70" s="627"/>
      <c r="D70" s="621" t="s">
        <v>8</v>
      </c>
      <c r="E70" s="619">
        <f>SUBTOTAL(9,E65:E69)</f>
        <v>0</v>
      </c>
      <c r="F70" s="389"/>
      <c r="G70" s="378"/>
      <c r="H70" s="619">
        <f>SUBTOTAL(9,H65:H69)</f>
        <v>0</v>
      </c>
      <c r="I70" s="620">
        <f>SUBTOTAL(9,I65:I69)</f>
        <v>0</v>
      </c>
      <c r="J70" s="620">
        <f>SUBTOTAL(9,J65:J69)</f>
        <v>0</v>
      </c>
      <c r="K70" s="378"/>
      <c r="L70" s="619">
        <f>SUBTOTAL(9,L65:L69)</f>
        <v>0</v>
      </c>
      <c r="M70" s="620">
        <f>SUBTOTAL(9,M65:M69)</f>
        <v>0</v>
      </c>
      <c r="N70" s="620">
        <f>SUBTOTAL(9,N65:N69)</f>
        <v>0</v>
      </c>
      <c r="O70" s="378"/>
      <c r="P70" s="619">
        <f>SUBTOTAL(9,P65:P69)</f>
        <v>0</v>
      </c>
      <c r="Q70" s="620">
        <f>SUBTOTAL(9,Q65:Q69)</f>
        <v>0</v>
      </c>
      <c r="R70" s="620">
        <f>SUBTOTAL(9,R65:R69)</f>
        <v>0</v>
      </c>
      <c r="S70" s="378"/>
      <c r="T70" s="619">
        <f>SUBTOTAL(9,T65:T69)</f>
        <v>0</v>
      </c>
      <c r="U70" s="620">
        <f>SUBTOTAL(9,U65:U69)</f>
        <v>0</v>
      </c>
      <c r="V70" s="620">
        <f>SUBTOTAL(9,V65:V69)</f>
        <v>0</v>
      </c>
    </row>
    <row r="71" spans="1:22" ht="22.5" customHeight="1">
      <c r="A71" s="177"/>
      <c r="B71" s="164"/>
      <c r="C71" s="165"/>
      <c r="D71" s="164"/>
      <c r="E71" s="222"/>
      <c r="F71" s="166"/>
      <c r="G71" s="378"/>
      <c r="H71" s="587"/>
      <c r="I71" s="152"/>
      <c r="J71" s="153"/>
      <c r="K71" s="378"/>
      <c r="L71" s="587"/>
      <c r="M71" s="390"/>
      <c r="N71" s="390"/>
      <c r="O71" s="378"/>
      <c r="P71" s="587"/>
      <c r="Q71" s="390"/>
      <c r="R71" s="390"/>
      <c r="S71" s="378"/>
      <c r="T71" s="587"/>
      <c r="U71" s="390"/>
      <c r="V71" s="390"/>
    </row>
    <row r="72" spans="1:22" ht="22.5" customHeight="1" thickBot="1">
      <c r="A72" s="177"/>
      <c r="B72" s="167" t="str">
        <f>'EXHIBIT B- LOE Detail Input'!B72</f>
        <v>#</v>
      </c>
      <c r="C72" s="168" t="str">
        <f>'EXHIBIT B- LOE Detail Input'!C72</f>
        <v>#</v>
      </c>
      <c r="D72" s="167" t="str">
        <f>'EXHIBIT B- LOE Detail Input'!D72</f>
        <v>TITLE</v>
      </c>
      <c r="E72" s="391"/>
      <c r="F72" s="153"/>
      <c r="G72" s="378"/>
      <c r="H72" s="587"/>
      <c r="I72" s="152"/>
      <c r="J72" s="153"/>
      <c r="K72" s="378"/>
      <c r="L72" s="587"/>
      <c r="M72" s="390"/>
      <c r="N72" s="390"/>
      <c r="O72" s="378"/>
      <c r="P72" s="587"/>
      <c r="Q72" s="390"/>
      <c r="R72" s="390"/>
      <c r="S72" s="378"/>
      <c r="T72" s="587"/>
      <c r="U72" s="390"/>
      <c r="V72" s="390"/>
    </row>
    <row r="73" spans="1:22" ht="22.5" customHeight="1" thickTop="1">
      <c r="A73" s="177"/>
      <c r="B73" s="591">
        <f>IF('EXHIBIT B- LOE Detail Input'!B73=0,"",'EXHIBIT B- LOE Detail Input'!B73)</f>
      </c>
      <c r="C73" s="591">
        <f>IF('EXHIBIT B- LOE Detail Input'!C73=0,"",'EXHIBIT B- LOE Detail Input'!C73)</f>
      </c>
      <c r="D73" s="592">
        <f>IF('EXHIBIT B- LOE Detail Input'!D73=0,"",'EXHIBIT B- LOE Detail Input'!D73)</f>
      </c>
      <c r="E73" s="545">
        <f>H73+L73+P73+T73</f>
        <v>0</v>
      </c>
      <c r="F73" s="153"/>
      <c r="G73" s="378"/>
      <c r="H73" s="545">
        <f>SUMPRODUCT(I73:J73,I$92:J$92)</f>
        <v>0</v>
      </c>
      <c r="I73" s="381"/>
      <c r="J73" s="382"/>
      <c r="K73" s="378"/>
      <c r="L73" s="545">
        <f>SUMPRODUCT(M73:N73,M$92:N$92)</f>
        <v>0</v>
      </c>
      <c r="M73" s="383"/>
      <c r="N73" s="384"/>
      <c r="O73" s="378"/>
      <c r="P73" s="545">
        <f>SUMPRODUCT(Q73:R73,Q$92:R$92)</f>
        <v>0</v>
      </c>
      <c r="Q73" s="385"/>
      <c r="R73" s="386"/>
      <c r="S73" s="378"/>
      <c r="T73" s="545">
        <f>SUMPRODUCT(U73:V73,U$92:V$92)</f>
        <v>0</v>
      </c>
      <c r="U73" s="387"/>
      <c r="V73" s="388"/>
    </row>
    <row r="74" spans="1:22" ht="22.5" customHeight="1">
      <c r="A74" s="177"/>
      <c r="B74" s="591">
        <f>IF('EXHIBIT B- LOE Detail Input'!B74=0,"",'EXHIBIT B- LOE Detail Input'!B74)</f>
      </c>
      <c r="C74" s="591">
        <f>IF('EXHIBIT B- LOE Detail Input'!C74=0,"",'EXHIBIT B- LOE Detail Input'!C74)</f>
      </c>
      <c r="D74" s="592">
        <f>IF('EXHIBIT B- LOE Detail Input'!D74=0,"",'EXHIBIT B- LOE Detail Input'!D74)</f>
      </c>
      <c r="E74" s="545">
        <f>H74+L74+P74+T74</f>
        <v>0</v>
      </c>
      <c r="F74" s="153"/>
      <c r="G74" s="378"/>
      <c r="H74" s="545">
        <f>SUMPRODUCT(I74:J74,I$92:J$92)</f>
        <v>0</v>
      </c>
      <c r="I74" s="381"/>
      <c r="J74" s="382"/>
      <c r="K74" s="378"/>
      <c r="L74" s="545">
        <f>SUMPRODUCT(M74:N74,M$92:N$92)</f>
        <v>0</v>
      </c>
      <c r="M74" s="383"/>
      <c r="N74" s="384"/>
      <c r="O74" s="378"/>
      <c r="P74" s="545">
        <f>SUMPRODUCT(Q74:R74,Q$92:R$92)</f>
        <v>0</v>
      </c>
      <c r="Q74" s="385"/>
      <c r="R74" s="386"/>
      <c r="S74" s="378"/>
      <c r="T74" s="545">
        <f>SUMPRODUCT(U74:V74,U$92:V$92)</f>
        <v>0</v>
      </c>
      <c r="U74" s="387"/>
      <c r="V74" s="388"/>
    </row>
    <row r="75" spans="1:22" ht="22.5" customHeight="1">
      <c r="A75" s="177"/>
      <c r="B75" s="591">
        <f>IF('EXHIBIT B- LOE Detail Input'!B75=0,"",'EXHIBIT B- LOE Detail Input'!B75)</f>
      </c>
      <c r="C75" s="591">
        <f>IF('EXHIBIT B- LOE Detail Input'!C75=0,"",'EXHIBIT B- LOE Detail Input'!C75)</f>
      </c>
      <c r="D75" s="592">
        <f>IF('EXHIBIT B- LOE Detail Input'!D75=0,"",'EXHIBIT B- LOE Detail Input'!D75)</f>
      </c>
      <c r="E75" s="545">
        <f>H75+L75+P75+T75</f>
        <v>0</v>
      </c>
      <c r="F75" s="153"/>
      <c r="G75" s="378"/>
      <c r="H75" s="545">
        <f>SUMPRODUCT(I75:J75,I$92:J$92)</f>
        <v>0</v>
      </c>
      <c r="I75" s="381"/>
      <c r="J75" s="382"/>
      <c r="K75" s="378"/>
      <c r="L75" s="545">
        <f>SUMPRODUCT(M75:N75,M$92:N$92)</f>
        <v>0</v>
      </c>
      <c r="M75" s="383"/>
      <c r="N75" s="384"/>
      <c r="O75" s="378"/>
      <c r="P75" s="545">
        <f>SUMPRODUCT(Q75:R75,Q$92:R$92)</f>
        <v>0</v>
      </c>
      <c r="Q75" s="385"/>
      <c r="R75" s="386"/>
      <c r="S75" s="378"/>
      <c r="T75" s="545">
        <f>SUMPRODUCT(U75:V75,U$92:V$92)</f>
        <v>0</v>
      </c>
      <c r="U75" s="387"/>
      <c r="V75" s="388"/>
    </row>
    <row r="76" spans="1:22" ht="22.5" customHeight="1">
      <c r="A76" s="177"/>
      <c r="B76" s="591">
        <f>IF('EXHIBIT B- LOE Detail Input'!B76=0,"",'EXHIBIT B- LOE Detail Input'!B76)</f>
      </c>
      <c r="C76" s="591">
        <f>IF('EXHIBIT B- LOE Detail Input'!C76=0,"",'EXHIBIT B- LOE Detail Input'!C76)</f>
      </c>
      <c r="D76" s="592">
        <f>IF('EXHIBIT B- LOE Detail Input'!D76=0,"",'EXHIBIT B- LOE Detail Input'!D76)</f>
      </c>
      <c r="E76" s="545">
        <f>H76+L76+P76+T76</f>
        <v>0</v>
      </c>
      <c r="F76" s="153"/>
      <c r="G76" s="378"/>
      <c r="H76" s="545">
        <f>SUMPRODUCT(I76:J76,I$92:J$92)</f>
        <v>0</v>
      </c>
      <c r="I76" s="381"/>
      <c r="J76" s="382"/>
      <c r="K76" s="378"/>
      <c r="L76" s="545">
        <f>SUMPRODUCT(M76:N76,M$92:N$92)</f>
        <v>0</v>
      </c>
      <c r="M76" s="383"/>
      <c r="N76" s="384"/>
      <c r="O76" s="378"/>
      <c r="P76" s="545">
        <f>SUMPRODUCT(Q76:R76,Q$92:R$92)</f>
        <v>0</v>
      </c>
      <c r="Q76" s="385"/>
      <c r="R76" s="386"/>
      <c r="S76" s="378"/>
      <c r="T76" s="545">
        <f>SUMPRODUCT(U76:V76,U$92:V$92)</f>
        <v>0</v>
      </c>
      <c r="U76" s="387"/>
      <c r="V76" s="388"/>
    </row>
    <row r="77" spans="1:22" ht="22.5" customHeight="1" thickBot="1">
      <c r="A77" s="177"/>
      <c r="B77" s="613">
        <f>IF('EXHIBIT B- LOE Detail Input'!B77=0,"",'EXHIBIT B- LOE Detail Input'!B77)</f>
      </c>
      <c r="C77" s="613">
        <f>IF('EXHIBIT B- LOE Detail Input'!C77=0,"",'EXHIBIT B- LOE Detail Input'!C77)</f>
      </c>
      <c r="D77" s="614">
        <f>IF('EXHIBIT B- LOE Detail Input'!D77=0,"",'EXHIBIT B- LOE Detail Input'!D77)</f>
      </c>
      <c r="E77" s="581">
        <f>H77+L77+P77+T77</f>
        <v>0</v>
      </c>
      <c r="F77" s="153"/>
      <c r="G77" s="378"/>
      <c r="H77" s="581">
        <f>SUMPRODUCT(I77:J77,I$92:J$92)</f>
        <v>0</v>
      </c>
      <c r="I77" s="615"/>
      <c r="J77" s="616"/>
      <c r="K77" s="378"/>
      <c r="L77" s="581">
        <f>SUMPRODUCT(M77:N77,M$92:N$92)</f>
        <v>0</v>
      </c>
      <c r="M77" s="617"/>
      <c r="N77" s="618"/>
      <c r="O77" s="378"/>
      <c r="P77" s="581">
        <f>SUMPRODUCT(Q77:R77,Q$92:R$92)</f>
        <v>0</v>
      </c>
      <c r="Q77" s="622"/>
      <c r="R77" s="623"/>
      <c r="S77" s="378"/>
      <c r="T77" s="581">
        <f>SUMPRODUCT(U77:V77,U$92:V$92)</f>
        <v>0</v>
      </c>
      <c r="U77" s="624"/>
      <c r="V77" s="625"/>
    </row>
    <row r="78" spans="1:22" ht="22.5" customHeight="1" thickTop="1">
      <c r="A78" s="177"/>
      <c r="B78" s="536"/>
      <c r="C78" s="627"/>
      <c r="D78" s="621" t="s">
        <v>8</v>
      </c>
      <c r="E78" s="619">
        <f>SUBTOTAL(9,E73:E77)</f>
        <v>0</v>
      </c>
      <c r="F78" s="389"/>
      <c r="G78" s="378"/>
      <c r="H78" s="619">
        <f>SUBTOTAL(9,H73:H77)</f>
        <v>0</v>
      </c>
      <c r="I78" s="620">
        <f>SUBTOTAL(9,I73:I77)</f>
        <v>0</v>
      </c>
      <c r="J78" s="620">
        <f>SUBTOTAL(9,J73:J77)</f>
        <v>0</v>
      </c>
      <c r="K78" s="378"/>
      <c r="L78" s="619">
        <f>SUBTOTAL(9,L73:L77)</f>
        <v>0</v>
      </c>
      <c r="M78" s="620">
        <f>SUBTOTAL(9,M73:M77)</f>
        <v>0</v>
      </c>
      <c r="N78" s="620">
        <f>SUBTOTAL(9,N73:N77)</f>
        <v>0</v>
      </c>
      <c r="O78" s="378"/>
      <c r="P78" s="619">
        <f>SUBTOTAL(9,P73:P77)</f>
        <v>0</v>
      </c>
      <c r="Q78" s="620">
        <f>SUBTOTAL(9,Q73:Q77)</f>
        <v>0</v>
      </c>
      <c r="R78" s="620">
        <f>SUBTOTAL(9,R73:R77)</f>
        <v>0</v>
      </c>
      <c r="S78" s="378"/>
      <c r="T78" s="619">
        <f>SUBTOTAL(9,T73:T77)</f>
        <v>0</v>
      </c>
      <c r="U78" s="620">
        <f>SUBTOTAL(9,U73:U77)</f>
        <v>0</v>
      </c>
      <c r="V78" s="620">
        <f>SUBTOTAL(9,V73:V77)</f>
        <v>0</v>
      </c>
    </row>
    <row r="79" spans="1:22" ht="22.5" customHeight="1">
      <c r="A79" s="177"/>
      <c r="B79" s="164"/>
      <c r="C79" s="165"/>
      <c r="D79" s="164"/>
      <c r="E79" s="222"/>
      <c r="F79" s="166"/>
      <c r="G79" s="378"/>
      <c r="H79" s="587"/>
      <c r="I79" s="152"/>
      <c r="J79" s="153"/>
      <c r="K79" s="378"/>
      <c r="L79" s="587"/>
      <c r="M79" s="390"/>
      <c r="N79" s="390"/>
      <c r="O79" s="378"/>
      <c r="P79" s="587"/>
      <c r="Q79" s="390"/>
      <c r="R79" s="390"/>
      <c r="S79" s="378"/>
      <c r="T79" s="587"/>
      <c r="U79" s="390"/>
      <c r="V79" s="390"/>
    </row>
    <row r="80" spans="1:22" ht="22.5" customHeight="1" thickBot="1">
      <c r="A80" s="177"/>
      <c r="B80" s="167" t="str">
        <f>'EXHIBIT B- LOE Detail Input'!B80</f>
        <v>#</v>
      </c>
      <c r="C80" s="168" t="str">
        <f>'EXHIBIT B- LOE Detail Input'!C80</f>
        <v>#</v>
      </c>
      <c r="D80" s="167" t="str">
        <f>'EXHIBIT B- LOE Detail Input'!D80</f>
        <v>TITLE</v>
      </c>
      <c r="E80" s="391"/>
      <c r="F80" s="153"/>
      <c r="G80" s="378"/>
      <c r="H80" s="379"/>
      <c r="I80" s="169"/>
      <c r="J80" s="170"/>
      <c r="K80" s="378"/>
      <c r="L80" s="379"/>
      <c r="M80" s="392"/>
      <c r="N80" s="392"/>
      <c r="O80" s="378"/>
      <c r="P80" s="587"/>
      <c r="Q80" s="390"/>
      <c r="R80" s="390"/>
      <c r="S80" s="378"/>
      <c r="T80" s="587"/>
      <c r="U80" s="390"/>
      <c r="V80" s="390"/>
    </row>
    <row r="81" spans="1:22" ht="22.5" customHeight="1" thickTop="1">
      <c r="A81" s="177"/>
      <c r="B81" s="591">
        <f>IF('EXHIBIT B- LOE Detail Input'!B81=0,"",'EXHIBIT B- LOE Detail Input'!B81)</f>
      </c>
      <c r="C81" s="591">
        <f>IF('EXHIBIT B- LOE Detail Input'!C81=0,"",'EXHIBIT B- LOE Detail Input'!C81)</f>
      </c>
      <c r="D81" s="592">
        <f>IF('EXHIBIT B- LOE Detail Input'!D81=0,"",'EXHIBIT B- LOE Detail Input'!D81)</f>
      </c>
      <c r="E81" s="545">
        <f>H81+L81+P81+T81</f>
        <v>0</v>
      </c>
      <c r="F81" s="153"/>
      <c r="G81" s="378"/>
      <c r="H81" s="545">
        <f>SUMPRODUCT(I81:J81,I$92:J$92)</f>
        <v>0</v>
      </c>
      <c r="I81" s="381"/>
      <c r="J81" s="382"/>
      <c r="K81" s="378"/>
      <c r="L81" s="545">
        <f>SUMPRODUCT(M81:N81,M$92:N$92)</f>
        <v>0</v>
      </c>
      <c r="M81" s="383"/>
      <c r="N81" s="384"/>
      <c r="O81" s="378"/>
      <c r="P81" s="545">
        <f>SUMPRODUCT(Q81:R81,Q$92:R$92)</f>
        <v>0</v>
      </c>
      <c r="Q81" s="385"/>
      <c r="R81" s="386"/>
      <c r="S81" s="378"/>
      <c r="T81" s="545">
        <f>SUMPRODUCT(U81:V81,U$92:V$92)</f>
        <v>0</v>
      </c>
      <c r="U81" s="387"/>
      <c r="V81" s="388"/>
    </row>
    <row r="82" spans="1:22" ht="22.5" customHeight="1">
      <c r="A82" s="177"/>
      <c r="B82" s="591">
        <f>IF('EXHIBIT B- LOE Detail Input'!B82=0,"",'EXHIBIT B- LOE Detail Input'!B82)</f>
      </c>
      <c r="C82" s="591">
        <f>IF('EXHIBIT B- LOE Detail Input'!C82=0,"",'EXHIBIT B- LOE Detail Input'!C82)</f>
      </c>
      <c r="D82" s="592">
        <f>IF('EXHIBIT B- LOE Detail Input'!D82=0,"",'EXHIBIT B- LOE Detail Input'!D82)</f>
      </c>
      <c r="E82" s="545">
        <f>H82+L82+P82+T82</f>
        <v>0</v>
      </c>
      <c r="F82" s="153"/>
      <c r="G82" s="378"/>
      <c r="H82" s="545">
        <f>SUMPRODUCT(I82:J82,I$92:J$92)</f>
        <v>0</v>
      </c>
      <c r="I82" s="381"/>
      <c r="J82" s="382"/>
      <c r="K82" s="378"/>
      <c r="L82" s="545">
        <f>SUMPRODUCT(M82:N82,M$92:N$92)</f>
        <v>0</v>
      </c>
      <c r="M82" s="383"/>
      <c r="N82" s="384"/>
      <c r="O82" s="378"/>
      <c r="P82" s="545">
        <f>SUMPRODUCT(Q82:R82,Q$92:R$92)</f>
        <v>0</v>
      </c>
      <c r="Q82" s="385"/>
      <c r="R82" s="386"/>
      <c r="S82" s="378"/>
      <c r="T82" s="545">
        <f>SUMPRODUCT(U82:V82,U$92:V$92)</f>
        <v>0</v>
      </c>
      <c r="U82" s="387"/>
      <c r="V82" s="388"/>
    </row>
    <row r="83" spans="1:22" ht="22.5" customHeight="1">
      <c r="A83" s="177"/>
      <c r="B83" s="591">
        <f>IF('EXHIBIT B- LOE Detail Input'!B83=0,"",'EXHIBIT B- LOE Detail Input'!B83)</f>
      </c>
      <c r="C83" s="591">
        <f>IF('EXHIBIT B- LOE Detail Input'!C83=0,"",'EXHIBIT B- LOE Detail Input'!C83)</f>
      </c>
      <c r="D83" s="592">
        <f>IF('EXHIBIT B- LOE Detail Input'!D83=0,"",'EXHIBIT B- LOE Detail Input'!D83)</f>
      </c>
      <c r="E83" s="545">
        <f>H83+L83+P83+T83</f>
        <v>0</v>
      </c>
      <c r="F83" s="153"/>
      <c r="G83" s="378"/>
      <c r="H83" s="545">
        <f>SUMPRODUCT(I83:J83,I$92:J$92)</f>
        <v>0</v>
      </c>
      <c r="I83" s="381"/>
      <c r="J83" s="382"/>
      <c r="K83" s="378"/>
      <c r="L83" s="545">
        <f>SUMPRODUCT(M83:N83,M$92:N$92)</f>
        <v>0</v>
      </c>
      <c r="M83" s="383"/>
      <c r="N83" s="384"/>
      <c r="O83" s="378"/>
      <c r="P83" s="545">
        <f>SUMPRODUCT(Q83:R83,Q$92:R$92)</f>
        <v>0</v>
      </c>
      <c r="Q83" s="385"/>
      <c r="R83" s="386"/>
      <c r="S83" s="378"/>
      <c r="T83" s="545">
        <f>SUMPRODUCT(U83:V83,U$92:V$92)</f>
        <v>0</v>
      </c>
      <c r="U83" s="387"/>
      <c r="V83" s="388"/>
    </row>
    <row r="84" spans="1:22" ht="22.5" customHeight="1">
      <c r="A84" s="177"/>
      <c r="B84" s="591">
        <f>IF('EXHIBIT B- LOE Detail Input'!B84=0,"",'EXHIBIT B- LOE Detail Input'!B84)</f>
      </c>
      <c r="C84" s="591">
        <f>IF('EXHIBIT B- LOE Detail Input'!C84=0,"",'EXHIBIT B- LOE Detail Input'!C84)</f>
      </c>
      <c r="D84" s="592">
        <f>IF('EXHIBIT B- LOE Detail Input'!D84=0,"",'EXHIBIT B- LOE Detail Input'!D84)</f>
      </c>
      <c r="E84" s="545">
        <f>H84+L84+P84+T84</f>
        <v>0</v>
      </c>
      <c r="F84" s="153"/>
      <c r="G84" s="378"/>
      <c r="H84" s="545">
        <f>SUMPRODUCT(I84:J84,I$92:J$92)</f>
        <v>0</v>
      </c>
      <c r="I84" s="381"/>
      <c r="J84" s="382"/>
      <c r="K84" s="378"/>
      <c r="L84" s="545">
        <f>SUMPRODUCT(M84:N84,M$92:N$92)</f>
        <v>0</v>
      </c>
      <c r="M84" s="383"/>
      <c r="N84" s="384"/>
      <c r="O84" s="378"/>
      <c r="P84" s="545">
        <f>SUMPRODUCT(Q84:R84,Q$92:R$92)</f>
        <v>0</v>
      </c>
      <c r="Q84" s="385"/>
      <c r="R84" s="386"/>
      <c r="S84" s="378"/>
      <c r="T84" s="545">
        <f>SUMPRODUCT(U84:V84,U$92:V$92)</f>
        <v>0</v>
      </c>
      <c r="U84" s="387"/>
      <c r="V84" s="388"/>
    </row>
    <row r="85" spans="1:22" ht="22.5" customHeight="1" thickBot="1">
      <c r="A85" s="177"/>
      <c r="B85" s="613">
        <f>IF('EXHIBIT B- LOE Detail Input'!B85=0,"",'EXHIBIT B- LOE Detail Input'!B85)</f>
      </c>
      <c r="C85" s="613">
        <f>IF('EXHIBIT B- LOE Detail Input'!C85=0,"",'EXHIBIT B- LOE Detail Input'!C85)</f>
      </c>
      <c r="D85" s="614">
        <f>IF('EXHIBIT B- LOE Detail Input'!D85=0,"",'EXHIBIT B- LOE Detail Input'!D85)</f>
      </c>
      <c r="E85" s="581">
        <f>H85+L85+P85+T85</f>
        <v>0</v>
      </c>
      <c r="F85" s="153"/>
      <c r="G85" s="378"/>
      <c r="H85" s="581">
        <f>SUMPRODUCT(I85:J85,I$92:J$92)</f>
        <v>0</v>
      </c>
      <c r="I85" s="615"/>
      <c r="J85" s="616"/>
      <c r="K85" s="378"/>
      <c r="L85" s="581">
        <f>SUMPRODUCT(M85:N85,M$92:N$92)</f>
        <v>0</v>
      </c>
      <c r="M85" s="617"/>
      <c r="N85" s="618"/>
      <c r="O85" s="378"/>
      <c r="P85" s="581">
        <f>SUMPRODUCT(Q85:R85,Q$92:R$92)</f>
        <v>0</v>
      </c>
      <c r="Q85" s="622"/>
      <c r="R85" s="623"/>
      <c r="S85" s="378"/>
      <c r="T85" s="581">
        <f>SUMPRODUCT(U85:V85,U$92:V$92)</f>
        <v>0</v>
      </c>
      <c r="U85" s="624"/>
      <c r="V85" s="625"/>
    </row>
    <row r="86" spans="1:22" ht="22.5" customHeight="1" thickTop="1">
      <c r="A86" s="177"/>
      <c r="B86" s="536"/>
      <c r="C86" s="627"/>
      <c r="D86" s="621" t="s">
        <v>8</v>
      </c>
      <c r="E86" s="619">
        <f>SUBTOTAL(9,E81:E85)</f>
        <v>0</v>
      </c>
      <c r="F86" s="389"/>
      <c r="G86" s="378"/>
      <c r="H86" s="619">
        <f>SUBTOTAL(9,H81:H85)</f>
        <v>0</v>
      </c>
      <c r="I86" s="620">
        <f>SUBTOTAL(9,I81:I85)</f>
        <v>0</v>
      </c>
      <c r="J86" s="620">
        <f>SUBTOTAL(9,J81:J85)</f>
        <v>0</v>
      </c>
      <c r="K86" s="378"/>
      <c r="L86" s="619">
        <f>SUBTOTAL(9,L81:L85)</f>
        <v>0</v>
      </c>
      <c r="M86" s="620">
        <f>SUBTOTAL(9,M81:M85)</f>
        <v>0</v>
      </c>
      <c r="N86" s="620">
        <f>SUBTOTAL(9,N81:N85)</f>
        <v>0</v>
      </c>
      <c r="O86" s="378"/>
      <c r="P86" s="619">
        <f>SUBTOTAL(9,P81:P85)</f>
        <v>0</v>
      </c>
      <c r="Q86" s="620">
        <f>SUBTOTAL(9,Q81:Q85)</f>
        <v>0</v>
      </c>
      <c r="R86" s="620">
        <f>SUBTOTAL(9,R81:R85)</f>
        <v>0</v>
      </c>
      <c r="S86" s="378"/>
      <c r="T86" s="619">
        <f>SUBTOTAL(9,T81:T85)</f>
        <v>0</v>
      </c>
      <c r="U86" s="620">
        <f>SUBTOTAL(9,U81:U85)</f>
        <v>0</v>
      </c>
      <c r="V86" s="620">
        <f>SUBTOTAL(9,V81:V85)</f>
        <v>0</v>
      </c>
    </row>
    <row r="87" spans="1:22" ht="9.75" customHeight="1">
      <c r="A87" s="329"/>
      <c r="B87" s="372"/>
      <c r="C87" s="393"/>
      <c r="D87" s="372"/>
      <c r="E87" s="394"/>
      <c r="F87" s="389"/>
      <c r="G87" s="378"/>
      <c r="H87" s="394"/>
      <c r="I87" s="395"/>
      <c r="J87" s="395"/>
      <c r="K87" s="396"/>
      <c r="L87" s="394"/>
      <c r="M87" s="395"/>
      <c r="N87" s="395"/>
      <c r="O87" s="396"/>
      <c r="P87" s="394"/>
      <c r="Q87" s="395"/>
      <c r="R87" s="395"/>
      <c r="S87" s="396"/>
      <c r="T87" s="394"/>
      <c r="U87" s="395"/>
      <c r="V87" s="395"/>
    </row>
    <row r="88" spans="1:22" ht="13.5" customHeight="1">
      <c r="A88" s="177"/>
      <c r="B88" s="372"/>
      <c r="C88" s="393"/>
      <c r="D88" s="372"/>
      <c r="E88" s="394"/>
      <c r="F88" s="389"/>
      <c r="G88" s="378"/>
      <c r="H88" s="394"/>
      <c r="I88" s="395"/>
      <c r="J88" s="395"/>
      <c r="K88" s="396"/>
      <c r="L88" s="394"/>
      <c r="M88" s="395"/>
      <c r="N88" s="395"/>
      <c r="O88" s="396"/>
      <c r="P88" s="394"/>
      <c r="Q88" s="395"/>
      <c r="R88" s="395"/>
      <c r="S88" s="396"/>
      <c r="T88" s="394"/>
      <c r="U88" s="395"/>
      <c r="V88" s="395"/>
    </row>
    <row r="89" spans="1:22" ht="19.5" customHeight="1">
      <c r="A89" s="371"/>
      <c r="B89" s="397"/>
      <c r="C89" s="398"/>
      <c r="D89" s="525" t="s">
        <v>6</v>
      </c>
      <c r="E89" s="593">
        <f>SUBTOTAL(9,E8:E87)</f>
        <v>0</v>
      </c>
      <c r="F89" s="173"/>
      <c r="G89" s="378"/>
      <c r="H89" s="593">
        <f>SUBTOTAL(9,H8:H87)</f>
        <v>0</v>
      </c>
      <c r="I89" s="594">
        <f>SUBTOTAL(9,I8:I87)</f>
        <v>0</v>
      </c>
      <c r="J89" s="594">
        <f>SUBTOTAL(9,J8:J87)</f>
        <v>0</v>
      </c>
      <c r="K89" s="378"/>
      <c r="L89" s="593">
        <f>SUBTOTAL(9,L8:L87)</f>
        <v>0</v>
      </c>
      <c r="M89" s="594">
        <f>SUBTOTAL(9,M8:M87)</f>
        <v>0</v>
      </c>
      <c r="N89" s="594">
        <f>SUBTOTAL(9,N8:N87)</f>
        <v>0</v>
      </c>
      <c r="O89" s="378"/>
      <c r="P89" s="593">
        <f>SUBTOTAL(9,P8:P87)</f>
        <v>0</v>
      </c>
      <c r="Q89" s="594">
        <f>SUBTOTAL(9,Q8:Q87)</f>
        <v>0</v>
      </c>
      <c r="R89" s="594">
        <f>SUBTOTAL(9,R8:R87)</f>
        <v>0</v>
      </c>
      <c r="S89" s="378"/>
      <c r="T89" s="593">
        <f>SUBTOTAL(9,T8:T87)</f>
        <v>0</v>
      </c>
      <c r="U89" s="594">
        <f>SUBTOTAL(9,U8:U87)</f>
        <v>0</v>
      </c>
      <c r="V89" s="594">
        <f>SUBTOTAL(9,V8:V87)</f>
        <v>0</v>
      </c>
    </row>
    <row r="90" spans="1:22" ht="19.5" customHeight="1">
      <c r="A90" s="329"/>
      <c r="B90" s="397"/>
      <c r="C90" s="398"/>
      <c r="D90" s="399"/>
      <c r="E90" s="394"/>
      <c r="F90" s="173"/>
      <c r="G90" s="396"/>
      <c r="H90" s="394"/>
      <c r="I90" s="400"/>
      <c r="J90" s="400"/>
      <c r="K90" s="396"/>
      <c r="L90" s="401"/>
      <c r="M90" s="400"/>
      <c r="N90" s="400"/>
      <c r="O90" s="396"/>
      <c r="P90" s="401"/>
      <c r="Q90" s="400"/>
      <c r="R90" s="400"/>
      <c r="S90" s="396"/>
      <c r="T90" s="401"/>
      <c r="U90" s="400"/>
      <c r="V90" s="400"/>
    </row>
    <row r="91" spans="1:22" ht="19.5" customHeight="1">
      <c r="A91" s="371"/>
      <c r="B91" s="397"/>
      <c r="C91" s="398"/>
      <c r="D91" s="399"/>
      <c r="E91" s="394"/>
      <c r="F91" s="173"/>
      <c r="G91" s="396"/>
      <c r="H91" s="394"/>
      <c r="I91" s="400"/>
      <c r="J91" s="400"/>
      <c r="K91" s="396"/>
      <c r="L91" s="401"/>
      <c r="M91" s="400"/>
      <c r="N91" s="400"/>
      <c r="O91" s="396"/>
      <c r="P91" s="401"/>
      <c r="Q91" s="400"/>
      <c r="R91" s="400"/>
      <c r="S91" s="396"/>
      <c r="T91" s="401"/>
      <c r="U91" s="400"/>
      <c r="V91" s="400"/>
    </row>
    <row r="92" spans="1:22" ht="18" customHeight="1">
      <c r="A92" s="402"/>
      <c r="B92" s="403"/>
      <c r="C92" s="404"/>
      <c r="D92" s="402"/>
      <c r="E92" s="221"/>
      <c r="F92" s="246"/>
      <c r="G92" s="527" t="s">
        <v>101</v>
      </c>
      <c r="H92" s="548"/>
      <c r="I92" s="549">
        <v>1</v>
      </c>
      <c r="J92" s="549">
        <v>1</v>
      </c>
      <c r="K92" s="527" t="s">
        <v>101</v>
      </c>
      <c r="L92" s="548"/>
      <c r="M92" s="550">
        <v>1</v>
      </c>
      <c r="N92" s="550">
        <v>1</v>
      </c>
      <c r="O92" s="527" t="s">
        <v>101</v>
      </c>
      <c r="P92" s="548"/>
      <c r="Q92" s="551">
        <v>1</v>
      </c>
      <c r="R92" s="551">
        <v>1</v>
      </c>
      <c r="S92" s="527" t="s">
        <v>101</v>
      </c>
      <c r="T92" s="548"/>
      <c r="U92" s="552">
        <v>1</v>
      </c>
      <c r="V92" s="552">
        <v>1</v>
      </c>
    </row>
    <row r="93" spans="1:22" ht="21" customHeight="1">
      <c r="A93" s="223"/>
      <c r="B93" s="405"/>
      <c r="C93" s="404"/>
      <c r="D93" s="221"/>
      <c r="E93" s="223"/>
      <c r="F93" s="221"/>
      <c r="G93" s="595" t="s">
        <v>59</v>
      </c>
      <c r="H93" s="547">
        <f>SUBTOTAL(9,I93:J93)</f>
        <v>0</v>
      </c>
      <c r="I93" s="547">
        <f>I89*I92</f>
        <v>0</v>
      </c>
      <c r="J93" s="547">
        <f>J89*J92</f>
        <v>0</v>
      </c>
      <c r="K93" s="595" t="s">
        <v>59</v>
      </c>
      <c r="L93" s="547">
        <f>SUBTOTAL(9,M93:N93)</f>
        <v>0</v>
      </c>
      <c r="M93" s="547">
        <f>M89*M92</f>
        <v>0</v>
      </c>
      <c r="N93" s="547">
        <f>N89*N92</f>
        <v>0</v>
      </c>
      <c r="O93" s="595" t="s">
        <v>59</v>
      </c>
      <c r="P93" s="547">
        <f>SUBTOTAL(9,Q93:R93)</f>
        <v>0</v>
      </c>
      <c r="Q93" s="547">
        <f>Q89*Q92</f>
        <v>0</v>
      </c>
      <c r="R93" s="547">
        <f>R89*R92</f>
        <v>0</v>
      </c>
      <c r="S93" s="595" t="s">
        <v>59</v>
      </c>
      <c r="T93" s="547">
        <f>SUBTOTAL(9,U93:V93)</f>
        <v>0</v>
      </c>
      <c r="U93" s="547">
        <f>U89*U92</f>
        <v>0</v>
      </c>
      <c r="V93" s="547">
        <f>V89*V92</f>
        <v>0</v>
      </c>
    </row>
    <row r="94" spans="1:22" ht="19.5" customHeight="1">
      <c r="A94" s="371"/>
      <c r="B94" s="397"/>
      <c r="C94" s="398"/>
      <c r="D94" s="399"/>
      <c r="E94" s="394"/>
      <c r="F94" s="173"/>
      <c r="G94" s="396"/>
      <c r="H94" s="394"/>
      <c r="I94" s="400"/>
      <c r="J94" s="400"/>
      <c r="K94" s="406"/>
      <c r="L94" s="401"/>
      <c r="M94" s="400"/>
      <c r="N94" s="400"/>
      <c r="O94" s="396"/>
      <c r="P94" s="401"/>
      <c r="Q94" s="400"/>
      <c r="R94" s="400"/>
      <c r="S94" s="396"/>
      <c r="T94" s="401"/>
      <c r="U94" s="400"/>
      <c r="V94" s="400"/>
    </row>
    <row r="95" ht="19.5" customHeight="1"/>
    <row r="96" ht="19.5" customHeight="1"/>
  </sheetData>
  <sheetProtection password="87C7" sheet="1" objects="1" scenarios="1"/>
  <mergeCells count="1">
    <mergeCell ref="B5:E5"/>
  </mergeCells>
  <hyperlinks>
    <hyperlink ref="G2" location="'Review Process-Instructions'!B15" display="Please see notes on the Instructions page!"/>
  </hyperlinks>
  <printOptions gridLines="1"/>
  <pageMargins left="1.18" right="0.5" top="0.62" bottom="0.66" header="0.49" footer="0.34"/>
  <pageSetup fitToHeight="1" fitToWidth="1" horizontalDpi="600" verticalDpi="600" orientation="landscape" pageOrder="overThenDown" paperSize="17" scale="27" r:id="rId1"/>
  <headerFooter alignWithMargins="0">
    <oddFooter>&amp;LPass 17&amp;R Printed or Viewed &amp;D
</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W93"/>
  <sheetViews>
    <sheetView zoomScale="75" zoomScaleNormal="75" zoomScaleSheetLayoutView="25" zoomScalePageLayoutView="0" workbookViewId="0" topLeftCell="A55">
      <selection activeCell="A1" sqref="A1"/>
    </sheetView>
  </sheetViews>
  <sheetFormatPr defaultColWidth="9.140625" defaultRowHeight="12.75"/>
  <cols>
    <col min="1" max="1" width="4.7109375" style="0" customWidth="1"/>
    <col min="2" max="2" width="8.00390625" style="0" customWidth="1"/>
    <col min="3" max="3" width="11.140625" style="0" customWidth="1"/>
    <col min="4" max="4" width="48.28125" style="0" customWidth="1"/>
    <col min="5" max="5" width="19.421875" style="0" customWidth="1"/>
    <col min="6" max="6" width="3.7109375" style="0" customWidth="1"/>
    <col min="7" max="7" width="13.00390625" style="0" customWidth="1"/>
    <col min="8" max="8" width="19.421875" style="0" customWidth="1"/>
    <col min="9" max="10" width="15.7109375" style="0" customWidth="1"/>
    <col min="11" max="11" width="13.8515625" style="0" customWidth="1"/>
    <col min="12" max="12" width="19.421875" style="0" customWidth="1"/>
    <col min="13" max="14" width="15.7109375" style="0" customWidth="1"/>
    <col min="15" max="15" width="13.8515625" style="0" customWidth="1"/>
    <col min="16" max="16" width="19.421875" style="0" customWidth="1"/>
    <col min="17" max="18" width="15.7109375" style="0" customWidth="1"/>
    <col min="19" max="19" width="13.8515625" style="0" customWidth="1"/>
    <col min="20" max="20" width="19.421875" style="0" customWidth="1"/>
    <col min="21" max="22" width="15.7109375" style="0" customWidth="1"/>
  </cols>
  <sheetData>
    <row r="1" spans="1:22" ht="26.25" customHeight="1">
      <c r="A1" s="80" t="s">
        <v>126</v>
      </c>
      <c r="B1" s="156"/>
      <c r="C1" s="157"/>
      <c r="D1" s="10"/>
      <c r="E1" s="238"/>
      <c r="F1" s="11"/>
      <c r="G1" s="413" t="s">
        <v>46</v>
      </c>
      <c r="H1" s="424"/>
      <c r="I1" s="161"/>
      <c r="J1" s="161"/>
      <c r="K1" s="161"/>
      <c r="L1" s="161"/>
      <c r="M1" s="161"/>
      <c r="N1" s="161"/>
      <c r="O1" s="161"/>
      <c r="P1" s="161"/>
      <c r="Q1" s="161"/>
      <c r="R1" s="161"/>
      <c r="S1" s="161"/>
      <c r="T1" s="161"/>
      <c r="U1" s="161"/>
      <c r="V1" s="161"/>
    </row>
    <row r="2" spans="1:22" ht="27" customHeight="1">
      <c r="A2" s="128" t="s">
        <v>74</v>
      </c>
      <c r="B2" s="158"/>
      <c r="C2" s="171"/>
      <c r="D2" s="420">
        <f>'EXHIBIT B- LOE Detail Input'!D2</f>
        <v>0</v>
      </c>
      <c r="E2" s="237"/>
      <c r="F2" s="11"/>
      <c r="G2" s="637" t="s">
        <v>128</v>
      </c>
      <c r="H2" s="241"/>
      <c r="I2" s="161"/>
      <c r="J2" s="161"/>
      <c r="K2" s="161"/>
      <c r="L2" s="161"/>
      <c r="M2" s="161"/>
      <c r="N2" s="161"/>
      <c r="O2" s="161"/>
      <c r="P2" s="161"/>
      <c r="Q2" s="161"/>
      <c r="R2" s="161"/>
      <c r="S2" s="161"/>
      <c r="T2" s="161"/>
      <c r="U2" s="161"/>
      <c r="V2" s="161"/>
    </row>
    <row r="3" spans="1:22" ht="20.25" customHeight="1">
      <c r="A3" s="160" t="s">
        <v>29</v>
      </c>
      <c r="B3" s="175"/>
      <c r="C3" s="159"/>
      <c r="D3" s="423">
        <f>'EXHIBIT B- LOE Detail Input'!D3</f>
        <v>0</v>
      </c>
      <c r="E3" s="238"/>
      <c r="F3" s="161"/>
      <c r="G3" s="161"/>
      <c r="H3" s="241"/>
      <c r="I3" s="161"/>
      <c r="J3" s="161"/>
      <c r="K3" s="161"/>
      <c r="L3" s="161"/>
      <c r="M3" s="161"/>
      <c r="N3" s="161"/>
      <c r="O3" s="161"/>
      <c r="P3" s="161"/>
      <c r="Q3" s="161"/>
      <c r="R3" s="161"/>
      <c r="S3" s="161"/>
      <c r="T3" s="161"/>
      <c r="U3" s="161"/>
      <c r="V3" s="161"/>
    </row>
    <row r="4" spans="1:22" ht="32.25" customHeight="1">
      <c r="A4" s="160" t="s">
        <v>30</v>
      </c>
      <c r="B4" s="129"/>
      <c r="C4" s="162"/>
      <c r="D4" s="423">
        <f>'EXHIBIT B- LOE Detail Input'!D4</f>
        <v>0</v>
      </c>
      <c r="E4" s="239"/>
      <c r="F4" s="86"/>
      <c r="G4" s="161"/>
      <c r="H4" s="242"/>
      <c r="I4" s="161"/>
      <c r="J4" s="161"/>
      <c r="K4" s="161"/>
      <c r="L4" s="161"/>
      <c r="M4" s="161"/>
      <c r="N4" s="161"/>
      <c r="O4" s="161"/>
      <c r="P4" s="161"/>
      <c r="Q4" s="161"/>
      <c r="R4" s="161"/>
      <c r="S4" s="161"/>
      <c r="T4" s="161"/>
      <c r="U4" s="161"/>
      <c r="V4" s="161"/>
    </row>
    <row r="5" spans="2:22" ht="61.5" customHeight="1">
      <c r="B5" s="915" t="s">
        <v>127</v>
      </c>
      <c r="C5" s="916"/>
      <c r="D5" s="916"/>
      <c r="E5" s="916"/>
      <c r="F5" s="161"/>
      <c r="G5" s="161"/>
      <c r="H5" s="161"/>
      <c r="I5" s="161"/>
      <c r="J5" s="161"/>
      <c r="K5" s="161"/>
      <c r="L5" s="161"/>
      <c r="M5" s="161"/>
      <c r="N5" s="161"/>
      <c r="O5" s="161"/>
      <c r="P5" s="161"/>
      <c r="Q5" s="161"/>
      <c r="R5" s="161"/>
      <c r="S5" s="161"/>
      <c r="T5" s="161"/>
      <c r="U5" s="248"/>
      <c r="V5" s="248"/>
    </row>
    <row r="6" spans="1:23" ht="87.75" customHeight="1">
      <c r="A6" s="84"/>
      <c r="B6" s="697"/>
      <c r="C6" s="697"/>
      <c r="D6" s="697"/>
      <c r="E6" s="697"/>
      <c r="F6" s="86"/>
      <c r="G6" s="598" t="str">
        <f>'EXHIBIT B- LOE Detail Input'!J5</f>
        <v>PRIME'S Name</v>
      </c>
      <c r="H6" s="610"/>
      <c r="I6" s="611" t="s">
        <v>58</v>
      </c>
      <c r="J6" s="611" t="s">
        <v>58</v>
      </c>
      <c r="K6" s="599" t="str">
        <f>'EXHIBIT B- LOE Detail Input'!T5</f>
        <v>SUB #1's Name</v>
      </c>
      <c r="L6" s="608"/>
      <c r="M6" s="609" t="s">
        <v>58</v>
      </c>
      <c r="N6" s="609" t="s">
        <v>58</v>
      </c>
      <c r="O6" s="600" t="str">
        <f>'EXHIBIT B- LOE Detail Input'!AD5</f>
        <v>SUB #2's Name</v>
      </c>
      <c r="P6" s="601"/>
      <c r="Q6" s="602" t="s">
        <v>58</v>
      </c>
      <c r="R6" s="602" t="s">
        <v>58</v>
      </c>
      <c r="S6" s="603" t="str">
        <f>'EXHIBIT B- LOE Detail Input'!AN5</f>
        <v>SUB #3's Name</v>
      </c>
      <c r="T6" s="604"/>
      <c r="U6" s="605" t="s">
        <v>58</v>
      </c>
      <c r="V6" s="605" t="s">
        <v>58</v>
      </c>
      <c r="W6" s="628"/>
    </row>
    <row r="7" spans="1:22" ht="59.25" customHeight="1">
      <c r="A7" s="10"/>
      <c r="B7" s="588" t="str">
        <f>'EXHIBIT B- LOE Detail Input'!B6</f>
        <v>Phase or Task #</v>
      </c>
      <c r="C7" s="588" t="str">
        <f>'EXHIBIT B- LOE Detail Input'!C6</f>
        <v>Task or Subtask #</v>
      </c>
      <c r="D7" s="589" t="str">
        <f>'EXHIBIT B- LOE Detail Input'!D6</f>
        <v>PHASES / TASKS / SUBTASKS TITLES</v>
      </c>
      <c r="E7" s="590" t="s">
        <v>82</v>
      </c>
      <c r="F7" s="152"/>
      <c r="G7" s="161"/>
      <c r="H7" s="596" t="s">
        <v>83</v>
      </c>
      <c r="I7" s="612" t="s">
        <v>87</v>
      </c>
      <c r="J7" s="612" t="s">
        <v>87</v>
      </c>
      <c r="K7" s="161"/>
      <c r="L7" s="596" t="s">
        <v>84</v>
      </c>
      <c r="M7" s="606" t="s">
        <v>87</v>
      </c>
      <c r="N7" s="606" t="s">
        <v>87</v>
      </c>
      <c r="O7" s="161"/>
      <c r="P7" s="596" t="s">
        <v>85</v>
      </c>
      <c r="Q7" s="607" t="s">
        <v>87</v>
      </c>
      <c r="R7" s="607" t="s">
        <v>87</v>
      </c>
      <c r="S7" s="161"/>
      <c r="T7" s="596" t="s">
        <v>86</v>
      </c>
      <c r="U7" s="597" t="s">
        <v>87</v>
      </c>
      <c r="V7" s="597" t="s">
        <v>87</v>
      </c>
    </row>
    <row r="8" spans="1:22" ht="20.25" customHeight="1">
      <c r="A8" s="177"/>
      <c r="B8" s="167" t="str">
        <f>'EXHIBIT B- LOE Detail Input'!B8</f>
        <v>#</v>
      </c>
      <c r="C8" s="586" t="str">
        <f>'EXHIBIT B- LOE Detail Input'!C8</f>
        <v>#</v>
      </c>
      <c r="D8" s="167" t="str">
        <f>'EXHIBIT B- LOE Detail Input'!D8</f>
        <v>TITLE</v>
      </c>
      <c r="E8" s="587"/>
      <c r="F8" s="152"/>
      <c r="G8" s="378"/>
      <c r="H8" s="587"/>
      <c r="I8" s="152"/>
      <c r="J8" s="152"/>
      <c r="K8" s="179"/>
      <c r="L8" s="587"/>
      <c r="M8" s="152"/>
      <c r="N8" s="152"/>
      <c r="O8" s="179"/>
      <c r="P8" s="587"/>
      <c r="Q8" s="152"/>
      <c r="R8" s="152"/>
      <c r="S8" s="179"/>
      <c r="T8" s="587"/>
      <c r="U8" s="152"/>
      <c r="V8" s="152"/>
    </row>
    <row r="9" spans="1:22" ht="22.5" customHeight="1">
      <c r="A9" s="177"/>
      <c r="B9" s="591">
        <f>IF('EXHIBIT B- LOE Detail Input'!B9=0,"",'EXHIBIT B- LOE Detail Input'!B9)</f>
      </c>
      <c r="C9" s="591">
        <f>IF('EXHIBIT B- LOE Detail Input'!C9=0,"",'EXHIBIT B- LOE Detail Input'!C9)</f>
      </c>
      <c r="D9" s="592">
        <f>IF('EXHIBIT B- LOE Detail Input'!D9=0,"",'EXHIBIT B- LOE Detail Input'!D9)</f>
      </c>
      <c r="E9" s="545">
        <f>H9+L9+P9+T9</f>
        <v>0</v>
      </c>
      <c r="F9" s="153"/>
      <c r="G9" s="378"/>
      <c r="H9" s="545">
        <f>SUMPRODUCT(I9:J9,I$92:J$92)</f>
        <v>0</v>
      </c>
      <c r="I9" s="381"/>
      <c r="J9" s="382"/>
      <c r="K9" s="380"/>
      <c r="L9" s="545">
        <f>SUMPRODUCT(M9:N9,M$92:N$92)</f>
        <v>0</v>
      </c>
      <c r="M9" s="383"/>
      <c r="N9" s="384"/>
      <c r="O9" s="380"/>
      <c r="P9" s="545">
        <f>SUMPRODUCT(Q9:R9,Q$92:R$92)</f>
        <v>0</v>
      </c>
      <c r="Q9" s="385"/>
      <c r="R9" s="386"/>
      <c r="S9" s="378"/>
      <c r="T9" s="545">
        <f>SUMPRODUCT(U9:V9,U$92:V$92)</f>
        <v>0</v>
      </c>
      <c r="U9" s="387"/>
      <c r="V9" s="388"/>
    </row>
    <row r="10" spans="1:22" ht="22.5" customHeight="1">
      <c r="A10" s="177"/>
      <c r="B10" s="591">
        <f>IF('EXHIBIT B- LOE Detail Input'!B10=0,"",'EXHIBIT B- LOE Detail Input'!B10)</f>
      </c>
      <c r="C10" s="591">
        <f>IF('EXHIBIT B- LOE Detail Input'!C10=0,"",'EXHIBIT B- LOE Detail Input'!C10)</f>
      </c>
      <c r="D10" s="592">
        <f>IF('EXHIBIT B- LOE Detail Input'!D10=0,"",'EXHIBIT B- LOE Detail Input'!D10)</f>
      </c>
      <c r="E10" s="545">
        <f>H10+L10+P10+T10</f>
        <v>0</v>
      </c>
      <c r="F10" s="153"/>
      <c r="G10" s="378"/>
      <c r="H10" s="545">
        <f>SUMPRODUCT(I10:J10,I$92:J$92)</f>
        <v>0</v>
      </c>
      <c r="I10" s="381"/>
      <c r="J10" s="382"/>
      <c r="K10" s="378"/>
      <c r="L10" s="545">
        <f>SUMPRODUCT(M10:N10,M$92:N$92)</f>
        <v>0</v>
      </c>
      <c r="M10" s="383"/>
      <c r="N10" s="384"/>
      <c r="O10" s="378"/>
      <c r="P10" s="545">
        <f>SUMPRODUCT(Q10:R10,Q$92:R$92)</f>
        <v>0</v>
      </c>
      <c r="Q10" s="385"/>
      <c r="R10" s="386"/>
      <c r="S10" s="378"/>
      <c r="T10" s="545">
        <f>SUMPRODUCT(U10:V10,U$92:V$92)</f>
        <v>0</v>
      </c>
      <c r="U10" s="387"/>
      <c r="V10" s="388"/>
    </row>
    <row r="11" spans="1:22" ht="22.5" customHeight="1">
      <c r="A11" s="177"/>
      <c r="B11" s="591">
        <f>IF('EXHIBIT B- LOE Detail Input'!B11=0,"",'EXHIBIT B- LOE Detail Input'!B11)</f>
      </c>
      <c r="C11" s="591">
        <f>IF('EXHIBIT B- LOE Detail Input'!C11=0,"",'EXHIBIT B- LOE Detail Input'!C11)</f>
      </c>
      <c r="D11" s="592">
        <f>IF('EXHIBIT B- LOE Detail Input'!D11=0,"",'EXHIBIT B- LOE Detail Input'!D11)</f>
      </c>
      <c r="E11" s="545">
        <f>H11+L11+P11+T11</f>
        <v>0</v>
      </c>
      <c r="F11" s="153"/>
      <c r="G11" s="378"/>
      <c r="H11" s="545">
        <f>SUMPRODUCT(I11:J11,I$92:J$92)</f>
        <v>0</v>
      </c>
      <c r="I11" s="381"/>
      <c r="J11" s="382"/>
      <c r="K11" s="378"/>
      <c r="L11" s="545">
        <f>SUMPRODUCT(M11:N11,M$92:N$92)</f>
        <v>0</v>
      </c>
      <c r="M11" s="383"/>
      <c r="N11" s="384"/>
      <c r="O11" s="378"/>
      <c r="P11" s="545">
        <f>SUMPRODUCT(Q11:R11,Q$92:R$92)</f>
        <v>0</v>
      </c>
      <c r="Q11" s="385"/>
      <c r="R11" s="386"/>
      <c r="S11" s="378"/>
      <c r="T11" s="545">
        <f>SUMPRODUCT(U11:V11,U$92:V$92)</f>
        <v>0</v>
      </c>
      <c r="U11" s="387"/>
      <c r="V11" s="388"/>
    </row>
    <row r="12" spans="1:22" ht="22.5" customHeight="1">
      <c r="A12" s="177"/>
      <c r="B12" s="591">
        <f>IF('EXHIBIT B- LOE Detail Input'!B12=0,"",'EXHIBIT B- LOE Detail Input'!B12)</f>
      </c>
      <c r="C12" s="591">
        <f>IF('EXHIBIT B- LOE Detail Input'!C12=0,"",'EXHIBIT B- LOE Detail Input'!C12)</f>
      </c>
      <c r="D12" s="592">
        <f>IF('EXHIBIT B- LOE Detail Input'!D12=0,"",'EXHIBIT B- LOE Detail Input'!D12)</f>
      </c>
      <c r="E12" s="545">
        <f>H12+L12+P12+T12</f>
        <v>0</v>
      </c>
      <c r="F12" s="153"/>
      <c r="G12" s="378"/>
      <c r="H12" s="545">
        <f>SUMPRODUCT(I12:J12,I$92:J$92)</f>
        <v>0</v>
      </c>
      <c r="I12" s="381"/>
      <c r="J12" s="382"/>
      <c r="K12" s="378"/>
      <c r="L12" s="545">
        <f>SUMPRODUCT(M12:N12,M$92:N$92)</f>
        <v>0</v>
      </c>
      <c r="M12" s="383"/>
      <c r="N12" s="384"/>
      <c r="O12" s="378"/>
      <c r="P12" s="545">
        <f>SUMPRODUCT(Q12:R12,Q$92:R$92)</f>
        <v>0</v>
      </c>
      <c r="Q12" s="385"/>
      <c r="R12" s="386"/>
      <c r="S12" s="378"/>
      <c r="T12" s="545">
        <f>SUMPRODUCT(U12:V12,U$92:V$92)</f>
        <v>0</v>
      </c>
      <c r="U12" s="387"/>
      <c r="V12" s="388"/>
    </row>
    <row r="13" spans="1:22" ht="22.5" customHeight="1" thickBot="1">
      <c r="A13" s="177"/>
      <c r="B13" s="613">
        <f>IF('EXHIBIT B- LOE Detail Input'!B13=0,"",'EXHIBIT B- LOE Detail Input'!B13)</f>
      </c>
      <c r="C13" s="613">
        <f>IF('EXHIBIT B- LOE Detail Input'!C13=0,"",'EXHIBIT B- LOE Detail Input'!C13)</f>
      </c>
      <c r="D13" s="614">
        <f>IF('EXHIBIT B- LOE Detail Input'!D13=0,"",'EXHIBIT B- LOE Detail Input'!D13)</f>
      </c>
      <c r="E13" s="581">
        <f>H13+L13+P13+T13</f>
        <v>0</v>
      </c>
      <c r="F13" s="153"/>
      <c r="G13" s="378"/>
      <c r="H13" s="581">
        <f>SUMPRODUCT(I13:J13,I$92:J$92)</f>
        <v>0</v>
      </c>
      <c r="I13" s="615"/>
      <c r="J13" s="616"/>
      <c r="K13" s="378"/>
      <c r="L13" s="581">
        <f>SUMPRODUCT(M13:N13,M$92:N$92)</f>
        <v>0</v>
      </c>
      <c r="M13" s="617"/>
      <c r="N13" s="618"/>
      <c r="O13" s="378"/>
      <c r="P13" s="581">
        <f>SUMPRODUCT(Q13:R13,Q$92:R$92)</f>
        <v>0</v>
      </c>
      <c r="Q13" s="622"/>
      <c r="R13" s="623"/>
      <c r="S13" s="378"/>
      <c r="T13" s="581">
        <f>SUMPRODUCT(U13:V13,U$92:V$92)</f>
        <v>0</v>
      </c>
      <c r="U13" s="624"/>
      <c r="V13" s="625"/>
    </row>
    <row r="14" spans="1:22" ht="22.5" customHeight="1" thickTop="1">
      <c r="A14" s="177"/>
      <c r="B14" s="536"/>
      <c r="C14" s="627"/>
      <c r="D14" s="621" t="s">
        <v>8</v>
      </c>
      <c r="E14" s="619">
        <f>SUBTOTAL(9,E9:E13)</f>
        <v>0</v>
      </c>
      <c r="F14" s="389"/>
      <c r="G14" s="378"/>
      <c r="H14" s="619">
        <f>SUBTOTAL(9,H9:H13)</f>
        <v>0</v>
      </c>
      <c r="I14" s="620">
        <f>SUBTOTAL(9,I9:I13)</f>
        <v>0</v>
      </c>
      <c r="J14" s="620">
        <f>SUBTOTAL(9,J9:J13)</f>
        <v>0</v>
      </c>
      <c r="K14" s="378"/>
      <c r="L14" s="619">
        <f>SUBTOTAL(9,L9:L13)</f>
        <v>0</v>
      </c>
      <c r="M14" s="620">
        <f>SUBTOTAL(9,M9:M13)</f>
        <v>0</v>
      </c>
      <c r="N14" s="620">
        <f>SUBTOTAL(9,N9:N13)</f>
        <v>0</v>
      </c>
      <c r="O14" s="378"/>
      <c r="P14" s="619">
        <f>SUBTOTAL(9,P9:P13)</f>
        <v>0</v>
      </c>
      <c r="Q14" s="620">
        <f>SUBTOTAL(9,Q9:Q13)</f>
        <v>0</v>
      </c>
      <c r="R14" s="620">
        <f>SUBTOTAL(9,R9:R13)</f>
        <v>0</v>
      </c>
      <c r="S14" s="378"/>
      <c r="T14" s="619">
        <f>SUBTOTAL(9,T9:T13)</f>
        <v>0</v>
      </c>
      <c r="U14" s="620">
        <f>SUBTOTAL(9,U9:U13)</f>
        <v>0</v>
      </c>
      <c r="V14" s="620">
        <f>SUBTOTAL(9,V9:V13)</f>
        <v>0</v>
      </c>
    </row>
    <row r="15" spans="1:22" ht="22.5" customHeight="1">
      <c r="A15" s="177"/>
      <c r="B15" s="164"/>
      <c r="C15" s="165"/>
      <c r="D15" s="164"/>
      <c r="E15" s="222"/>
      <c r="F15" s="166"/>
      <c r="G15" s="378"/>
      <c r="H15" s="587"/>
      <c r="I15" s="152"/>
      <c r="J15" s="153"/>
      <c r="K15" s="378"/>
      <c r="L15" s="587"/>
      <c r="M15" s="390"/>
      <c r="N15" s="390"/>
      <c r="O15" s="378"/>
      <c r="P15" s="587"/>
      <c r="Q15" s="390"/>
      <c r="R15" s="390"/>
      <c r="S15" s="378"/>
      <c r="T15" s="587"/>
      <c r="U15" s="390"/>
      <c r="V15" s="390"/>
    </row>
    <row r="16" spans="1:22" ht="22.5" customHeight="1" thickBot="1">
      <c r="A16" s="177"/>
      <c r="B16" s="167" t="str">
        <f>'EXHIBIT B- LOE Detail Input'!B16</f>
        <v>#</v>
      </c>
      <c r="C16" s="168" t="str">
        <f>'EXHIBIT B- LOE Detail Input'!C16</f>
        <v>#</v>
      </c>
      <c r="D16" s="167" t="str">
        <f>'EXHIBIT B- LOE Detail Input'!D16</f>
        <v>TITLE</v>
      </c>
      <c r="E16" s="391"/>
      <c r="F16" s="153"/>
      <c r="G16" s="378"/>
      <c r="H16" s="587"/>
      <c r="I16" s="152"/>
      <c r="J16" s="153"/>
      <c r="K16" s="378"/>
      <c r="L16" s="587"/>
      <c r="M16" s="390"/>
      <c r="N16" s="390"/>
      <c r="O16" s="378"/>
      <c r="P16" s="587"/>
      <c r="Q16" s="390"/>
      <c r="R16" s="390"/>
      <c r="S16" s="378"/>
      <c r="T16" s="587"/>
      <c r="U16" s="390"/>
      <c r="V16" s="390"/>
    </row>
    <row r="17" spans="1:22" ht="22.5" customHeight="1" thickTop="1">
      <c r="A17" s="177"/>
      <c r="B17" s="591">
        <f>IF('EXHIBIT B- LOE Detail Input'!B17=0,"",'EXHIBIT B- LOE Detail Input'!B17)</f>
      </c>
      <c r="C17" s="591">
        <f>IF('EXHIBIT B- LOE Detail Input'!C17=0,"",'EXHIBIT B- LOE Detail Input'!C17)</f>
      </c>
      <c r="D17" s="592">
        <f>IF('EXHIBIT B- LOE Detail Input'!D17=0,"",'EXHIBIT B- LOE Detail Input'!D17)</f>
      </c>
      <c r="E17" s="545">
        <f>H17+L17+P17+T17</f>
        <v>0</v>
      </c>
      <c r="F17" s="153"/>
      <c r="G17" s="378"/>
      <c r="H17" s="545">
        <f>SUMPRODUCT(I17:J17,I$92:J$92)</f>
        <v>0</v>
      </c>
      <c r="I17" s="381"/>
      <c r="J17" s="382"/>
      <c r="K17" s="378"/>
      <c r="L17" s="545">
        <f>SUMPRODUCT(M17:N17,M$92:N$92)</f>
        <v>0</v>
      </c>
      <c r="M17" s="383"/>
      <c r="N17" s="384"/>
      <c r="O17" s="378"/>
      <c r="P17" s="545">
        <f>SUMPRODUCT(Q17:R17,Q$92:R$92)</f>
        <v>0</v>
      </c>
      <c r="Q17" s="385"/>
      <c r="R17" s="386"/>
      <c r="S17" s="378"/>
      <c r="T17" s="545">
        <f>SUMPRODUCT(U17:V17,U$92:V$92)</f>
        <v>0</v>
      </c>
      <c r="U17" s="387"/>
      <c r="V17" s="388"/>
    </row>
    <row r="18" spans="1:22" ht="22.5" customHeight="1">
      <c r="A18" s="177"/>
      <c r="B18" s="591">
        <f>IF('EXHIBIT B- LOE Detail Input'!B18=0,"",'EXHIBIT B- LOE Detail Input'!B18)</f>
      </c>
      <c r="C18" s="591">
        <f>IF('EXHIBIT B- LOE Detail Input'!C18=0,"",'EXHIBIT B- LOE Detail Input'!C18)</f>
      </c>
      <c r="D18" s="592">
        <f>IF('EXHIBIT B- LOE Detail Input'!D18=0,"",'EXHIBIT B- LOE Detail Input'!D18)</f>
      </c>
      <c r="E18" s="545">
        <f>H18+L18+P18+T18</f>
        <v>0</v>
      </c>
      <c r="F18" s="153"/>
      <c r="G18" s="378"/>
      <c r="H18" s="545">
        <f>SUMPRODUCT(I18:J18,I$92:J$92)</f>
        <v>0</v>
      </c>
      <c r="I18" s="381"/>
      <c r="J18" s="382"/>
      <c r="K18" s="378"/>
      <c r="L18" s="545">
        <f>SUMPRODUCT(M18:N18,M$92:N$92)</f>
        <v>0</v>
      </c>
      <c r="M18" s="383"/>
      <c r="N18" s="384"/>
      <c r="O18" s="378"/>
      <c r="P18" s="545">
        <f>SUMPRODUCT(Q18:R18,Q$92:R$92)</f>
        <v>0</v>
      </c>
      <c r="Q18" s="385"/>
      <c r="R18" s="386"/>
      <c r="S18" s="378"/>
      <c r="T18" s="545">
        <f>SUMPRODUCT(U18:V18,U$92:V$92)</f>
        <v>0</v>
      </c>
      <c r="U18" s="387"/>
      <c r="V18" s="388"/>
    </row>
    <row r="19" spans="1:22" ht="22.5" customHeight="1">
      <c r="A19" s="177"/>
      <c r="B19" s="591">
        <f>IF('EXHIBIT B- LOE Detail Input'!B19=0,"",'EXHIBIT B- LOE Detail Input'!B19)</f>
      </c>
      <c r="C19" s="591">
        <f>IF('EXHIBIT B- LOE Detail Input'!C19=0,"",'EXHIBIT B- LOE Detail Input'!C19)</f>
      </c>
      <c r="D19" s="592">
        <f>IF('EXHIBIT B- LOE Detail Input'!D19=0,"",'EXHIBIT B- LOE Detail Input'!D19)</f>
      </c>
      <c r="E19" s="545">
        <f>H19+L19+P19+T19</f>
        <v>0</v>
      </c>
      <c r="F19" s="153"/>
      <c r="G19" s="378"/>
      <c r="H19" s="545">
        <f>SUMPRODUCT(I19:J19,I$92:J$92)</f>
        <v>0</v>
      </c>
      <c r="I19" s="381"/>
      <c r="J19" s="382"/>
      <c r="K19" s="378"/>
      <c r="L19" s="545">
        <f>SUMPRODUCT(M19:N19,M$92:N$92)</f>
        <v>0</v>
      </c>
      <c r="M19" s="383"/>
      <c r="N19" s="384"/>
      <c r="O19" s="378"/>
      <c r="P19" s="545">
        <f>SUMPRODUCT(Q19:R19,Q$92:R$92)</f>
        <v>0</v>
      </c>
      <c r="Q19" s="385"/>
      <c r="R19" s="386"/>
      <c r="S19" s="378"/>
      <c r="T19" s="545">
        <f>SUMPRODUCT(U19:V19,U$92:V$92)</f>
        <v>0</v>
      </c>
      <c r="U19" s="387"/>
      <c r="V19" s="388"/>
    </row>
    <row r="20" spans="1:22" ht="22.5" customHeight="1">
      <c r="A20" s="177"/>
      <c r="B20" s="591">
        <f>IF('EXHIBIT B- LOE Detail Input'!B20=0,"",'EXHIBIT B- LOE Detail Input'!B20)</f>
      </c>
      <c r="C20" s="591">
        <f>IF('EXHIBIT B- LOE Detail Input'!C20=0,"",'EXHIBIT B- LOE Detail Input'!C20)</f>
      </c>
      <c r="D20" s="592">
        <f>IF('EXHIBIT B- LOE Detail Input'!D20=0,"",'EXHIBIT B- LOE Detail Input'!D20)</f>
      </c>
      <c r="E20" s="545">
        <f>H20+L20+P20+T20</f>
        <v>0</v>
      </c>
      <c r="F20" s="153"/>
      <c r="G20" s="378"/>
      <c r="H20" s="545">
        <f>SUMPRODUCT(I20:J20,I$92:J$92)</f>
        <v>0</v>
      </c>
      <c r="I20" s="381"/>
      <c r="J20" s="382"/>
      <c r="K20" s="378"/>
      <c r="L20" s="545">
        <f>SUMPRODUCT(M20:N20,M$92:N$92)</f>
        <v>0</v>
      </c>
      <c r="M20" s="383"/>
      <c r="N20" s="384"/>
      <c r="O20" s="378"/>
      <c r="P20" s="545">
        <f>SUMPRODUCT(Q20:R20,Q$92:R$92)</f>
        <v>0</v>
      </c>
      <c r="Q20" s="385"/>
      <c r="R20" s="386"/>
      <c r="S20" s="378"/>
      <c r="T20" s="545">
        <f>SUMPRODUCT(U20:V20,U$92:V$92)</f>
        <v>0</v>
      </c>
      <c r="U20" s="387"/>
      <c r="V20" s="388"/>
    </row>
    <row r="21" spans="1:22" ht="22.5" customHeight="1" thickBot="1">
      <c r="A21" s="177"/>
      <c r="B21" s="613">
        <f>IF('EXHIBIT B- LOE Detail Input'!B21=0,"",'EXHIBIT B- LOE Detail Input'!B21)</f>
      </c>
      <c r="C21" s="613">
        <f>IF('EXHIBIT B- LOE Detail Input'!C21=0,"",'EXHIBIT B- LOE Detail Input'!C21)</f>
      </c>
      <c r="D21" s="614">
        <f>IF('EXHIBIT B- LOE Detail Input'!D21=0,"",'EXHIBIT B- LOE Detail Input'!D21)</f>
      </c>
      <c r="E21" s="581">
        <f>H21+L21+P21+T21</f>
        <v>0</v>
      </c>
      <c r="F21" s="153"/>
      <c r="G21" s="378"/>
      <c r="H21" s="581">
        <f>SUMPRODUCT(I21:J21,I$92:J$92)</f>
        <v>0</v>
      </c>
      <c r="I21" s="615"/>
      <c r="J21" s="616"/>
      <c r="K21" s="378"/>
      <c r="L21" s="581">
        <f>SUMPRODUCT(M21:N21,M$92:N$92)</f>
        <v>0</v>
      </c>
      <c r="M21" s="617"/>
      <c r="N21" s="618"/>
      <c r="O21" s="378"/>
      <c r="P21" s="581">
        <f>SUMPRODUCT(Q21:R21,Q$92:R$92)</f>
        <v>0</v>
      </c>
      <c r="Q21" s="622"/>
      <c r="R21" s="623"/>
      <c r="S21" s="378"/>
      <c r="T21" s="581">
        <f>SUMPRODUCT(U21:V21,U$92:V$92)</f>
        <v>0</v>
      </c>
      <c r="U21" s="624"/>
      <c r="V21" s="625"/>
    </row>
    <row r="22" spans="1:22" ht="22.5" customHeight="1" thickTop="1">
      <c r="A22" s="177"/>
      <c r="B22" s="536"/>
      <c r="C22" s="627"/>
      <c r="D22" s="621" t="s">
        <v>8</v>
      </c>
      <c r="E22" s="619">
        <f>SUBTOTAL(9,E17:E21)</f>
        <v>0</v>
      </c>
      <c r="F22" s="389"/>
      <c r="G22" s="378"/>
      <c r="H22" s="619">
        <f>SUBTOTAL(9,H17:H21)</f>
        <v>0</v>
      </c>
      <c r="I22" s="620">
        <f>SUBTOTAL(9,I17:I21)</f>
        <v>0</v>
      </c>
      <c r="J22" s="620">
        <f>SUBTOTAL(9,J17:J21)</f>
        <v>0</v>
      </c>
      <c r="K22" s="378"/>
      <c r="L22" s="619">
        <f>SUBTOTAL(9,L17:L21)</f>
        <v>0</v>
      </c>
      <c r="M22" s="620">
        <f>SUBTOTAL(9,M17:M21)</f>
        <v>0</v>
      </c>
      <c r="N22" s="620">
        <f>SUBTOTAL(9,N17:N21)</f>
        <v>0</v>
      </c>
      <c r="O22" s="378"/>
      <c r="P22" s="619">
        <f>SUBTOTAL(9,P17:P21)</f>
        <v>0</v>
      </c>
      <c r="Q22" s="620">
        <f>SUBTOTAL(9,Q17:Q21)</f>
        <v>0</v>
      </c>
      <c r="R22" s="620">
        <f>SUBTOTAL(9,R17:R21)</f>
        <v>0</v>
      </c>
      <c r="S22" s="378"/>
      <c r="T22" s="619">
        <f>SUBTOTAL(9,T17:T21)</f>
        <v>0</v>
      </c>
      <c r="U22" s="620">
        <f>SUBTOTAL(9,U17:U21)</f>
        <v>0</v>
      </c>
      <c r="V22" s="620">
        <f>SUBTOTAL(9,V17:V21)</f>
        <v>0</v>
      </c>
    </row>
    <row r="23" spans="1:22" ht="22.5" customHeight="1">
      <c r="A23" s="177"/>
      <c r="B23" s="164"/>
      <c r="C23" s="165"/>
      <c r="D23" s="164"/>
      <c r="E23" s="222"/>
      <c r="F23" s="166"/>
      <c r="G23" s="378"/>
      <c r="H23" s="587"/>
      <c r="I23" s="152"/>
      <c r="J23" s="153"/>
      <c r="K23" s="378"/>
      <c r="L23" s="587"/>
      <c r="M23" s="390"/>
      <c r="N23" s="390"/>
      <c r="O23" s="378"/>
      <c r="P23" s="587"/>
      <c r="Q23" s="390"/>
      <c r="R23" s="390"/>
      <c r="S23" s="378"/>
      <c r="T23" s="587"/>
      <c r="U23" s="390"/>
      <c r="V23" s="390"/>
    </row>
    <row r="24" spans="1:22" ht="22.5" customHeight="1" thickBot="1">
      <c r="A24" s="177"/>
      <c r="B24" s="167" t="str">
        <f>'EXHIBIT B- LOE Detail Input'!B24</f>
        <v>#</v>
      </c>
      <c r="C24" s="168" t="str">
        <f>'EXHIBIT B- LOE Detail Input'!C24</f>
        <v>#</v>
      </c>
      <c r="D24" s="167" t="str">
        <f>'EXHIBIT B- LOE Detail Input'!D24</f>
        <v>TITLE</v>
      </c>
      <c r="E24" s="391"/>
      <c r="F24" s="153"/>
      <c r="G24" s="378"/>
      <c r="H24" s="587"/>
      <c r="I24" s="152"/>
      <c r="J24" s="153"/>
      <c r="K24" s="378"/>
      <c r="L24" s="587"/>
      <c r="M24" s="390"/>
      <c r="N24" s="390"/>
      <c r="O24" s="378"/>
      <c r="P24" s="587"/>
      <c r="Q24" s="390"/>
      <c r="R24" s="390"/>
      <c r="S24" s="378"/>
      <c r="T24" s="587"/>
      <c r="U24" s="390"/>
      <c r="V24" s="390"/>
    </row>
    <row r="25" spans="1:22" ht="22.5" customHeight="1" thickTop="1">
      <c r="A25" s="177"/>
      <c r="B25" s="591">
        <f>IF('EXHIBIT B- LOE Detail Input'!B25=0,"",'EXHIBIT B- LOE Detail Input'!B25)</f>
      </c>
      <c r="C25" s="591">
        <f>IF('EXHIBIT B- LOE Detail Input'!C25=0,"",'EXHIBIT B- LOE Detail Input'!C25)</f>
      </c>
      <c r="D25" s="592">
        <f>IF('EXHIBIT B- LOE Detail Input'!D25=0,"",'EXHIBIT B- LOE Detail Input'!D25)</f>
      </c>
      <c r="E25" s="545">
        <f>H25+L25+P25+T25</f>
        <v>0</v>
      </c>
      <c r="F25" s="153"/>
      <c r="G25" s="378"/>
      <c r="H25" s="545">
        <f>SUMPRODUCT(I25:J25,I$92:J$92)</f>
        <v>0</v>
      </c>
      <c r="I25" s="381"/>
      <c r="J25" s="382"/>
      <c r="K25" s="378"/>
      <c r="L25" s="545">
        <f>SUMPRODUCT(M25:N25,M$92:N$92)</f>
        <v>0</v>
      </c>
      <c r="M25" s="383"/>
      <c r="N25" s="384"/>
      <c r="O25" s="378"/>
      <c r="P25" s="545">
        <f>SUMPRODUCT(Q25:R25,Q$92:R$92)</f>
        <v>0</v>
      </c>
      <c r="Q25" s="385"/>
      <c r="R25" s="386"/>
      <c r="S25" s="378"/>
      <c r="T25" s="545">
        <f>SUMPRODUCT(U25:V25,U$92:V$92)</f>
        <v>0</v>
      </c>
      <c r="U25" s="387"/>
      <c r="V25" s="388"/>
    </row>
    <row r="26" spans="1:22" ht="22.5" customHeight="1">
      <c r="A26" s="177"/>
      <c r="B26" s="591">
        <f>IF('EXHIBIT B- LOE Detail Input'!B26=0,"",'EXHIBIT B- LOE Detail Input'!B26)</f>
      </c>
      <c r="C26" s="591">
        <f>IF('EXHIBIT B- LOE Detail Input'!C26=0,"",'EXHIBIT B- LOE Detail Input'!C26)</f>
      </c>
      <c r="D26" s="592">
        <f>IF('EXHIBIT B- LOE Detail Input'!D26=0,"",'EXHIBIT B- LOE Detail Input'!D26)</f>
      </c>
      <c r="E26" s="545">
        <f>H26+L26+P26+T26</f>
        <v>0</v>
      </c>
      <c r="F26" s="153"/>
      <c r="G26" s="378"/>
      <c r="H26" s="545">
        <f>SUMPRODUCT(I26:J26,I$92:J$92)</f>
        <v>0</v>
      </c>
      <c r="I26" s="381"/>
      <c r="J26" s="382"/>
      <c r="K26" s="378"/>
      <c r="L26" s="545">
        <f>SUMPRODUCT(M26:N26,M$92:N$92)</f>
        <v>0</v>
      </c>
      <c r="M26" s="383"/>
      <c r="N26" s="384"/>
      <c r="O26" s="378"/>
      <c r="P26" s="545">
        <f>SUMPRODUCT(Q26:R26,Q$92:R$92)</f>
        <v>0</v>
      </c>
      <c r="Q26" s="385"/>
      <c r="R26" s="386"/>
      <c r="S26" s="378"/>
      <c r="T26" s="545">
        <f>SUMPRODUCT(U26:V26,U$92:V$92)</f>
        <v>0</v>
      </c>
      <c r="U26" s="387"/>
      <c r="V26" s="388"/>
    </row>
    <row r="27" spans="1:22" ht="22.5" customHeight="1">
      <c r="A27" s="177"/>
      <c r="B27" s="591">
        <f>IF('EXHIBIT B- LOE Detail Input'!B27=0,"",'EXHIBIT B- LOE Detail Input'!B27)</f>
      </c>
      <c r="C27" s="591">
        <f>IF('EXHIBIT B- LOE Detail Input'!C27=0,"",'EXHIBIT B- LOE Detail Input'!C27)</f>
      </c>
      <c r="D27" s="592">
        <f>IF('EXHIBIT B- LOE Detail Input'!D27=0,"",'EXHIBIT B- LOE Detail Input'!D27)</f>
      </c>
      <c r="E27" s="545">
        <f>H27+L27+P27+T27</f>
        <v>0</v>
      </c>
      <c r="F27" s="153"/>
      <c r="G27" s="378"/>
      <c r="H27" s="545">
        <f>SUMPRODUCT(I27:J27,I$92:J$92)</f>
        <v>0</v>
      </c>
      <c r="I27" s="381"/>
      <c r="J27" s="382"/>
      <c r="K27" s="378"/>
      <c r="L27" s="545">
        <f>SUMPRODUCT(M27:N27,M$92:N$92)</f>
        <v>0</v>
      </c>
      <c r="M27" s="383"/>
      <c r="N27" s="384"/>
      <c r="O27" s="378"/>
      <c r="P27" s="545">
        <f>SUMPRODUCT(Q27:R27,Q$92:R$92)</f>
        <v>0</v>
      </c>
      <c r="Q27" s="385"/>
      <c r="R27" s="386"/>
      <c r="S27" s="378"/>
      <c r="T27" s="545">
        <f>SUMPRODUCT(U27:V27,U$92:V$92)</f>
        <v>0</v>
      </c>
      <c r="U27" s="387"/>
      <c r="V27" s="388"/>
    </row>
    <row r="28" spans="1:22" ht="22.5" customHeight="1">
      <c r="A28" s="177"/>
      <c r="B28" s="591">
        <f>IF('EXHIBIT B- LOE Detail Input'!B28=0,"",'EXHIBIT B- LOE Detail Input'!B28)</f>
      </c>
      <c r="C28" s="591">
        <f>IF('EXHIBIT B- LOE Detail Input'!C28=0,"",'EXHIBIT B- LOE Detail Input'!C28)</f>
      </c>
      <c r="D28" s="592">
        <f>IF('EXHIBIT B- LOE Detail Input'!D28=0,"",'EXHIBIT B- LOE Detail Input'!D28)</f>
      </c>
      <c r="E28" s="545">
        <f>H28+L28+P28+T28</f>
        <v>0</v>
      </c>
      <c r="F28" s="153"/>
      <c r="G28" s="378"/>
      <c r="H28" s="545">
        <f>SUMPRODUCT(I28:J28,I$92:J$92)</f>
        <v>0</v>
      </c>
      <c r="I28" s="381"/>
      <c r="J28" s="382"/>
      <c r="K28" s="378"/>
      <c r="L28" s="545">
        <f>SUMPRODUCT(M28:N28,M$92:N$92)</f>
        <v>0</v>
      </c>
      <c r="M28" s="383"/>
      <c r="N28" s="384"/>
      <c r="O28" s="378"/>
      <c r="P28" s="545">
        <f>SUMPRODUCT(Q28:R28,Q$92:R$92)</f>
        <v>0</v>
      </c>
      <c r="Q28" s="385"/>
      <c r="R28" s="386"/>
      <c r="S28" s="378"/>
      <c r="T28" s="545">
        <f>SUMPRODUCT(U28:V28,U$92:V$92)</f>
        <v>0</v>
      </c>
      <c r="U28" s="387"/>
      <c r="V28" s="388"/>
    </row>
    <row r="29" spans="1:22" ht="22.5" customHeight="1" thickBot="1">
      <c r="A29" s="177"/>
      <c r="B29" s="613">
        <f>IF('EXHIBIT B- LOE Detail Input'!B29=0,"",'EXHIBIT B- LOE Detail Input'!B29)</f>
      </c>
      <c r="C29" s="613">
        <f>IF('EXHIBIT B- LOE Detail Input'!C29=0,"",'EXHIBIT B- LOE Detail Input'!C29)</f>
      </c>
      <c r="D29" s="614">
        <f>IF('EXHIBIT B- LOE Detail Input'!D29=0,"",'EXHIBIT B- LOE Detail Input'!D29)</f>
      </c>
      <c r="E29" s="581">
        <f>H29+L29+P29+T29</f>
        <v>0</v>
      </c>
      <c r="F29" s="153"/>
      <c r="G29" s="378"/>
      <c r="H29" s="581">
        <f>SUMPRODUCT(I29:J29,I$92:J$92)</f>
        <v>0</v>
      </c>
      <c r="I29" s="615"/>
      <c r="J29" s="616"/>
      <c r="K29" s="378"/>
      <c r="L29" s="581">
        <f>SUMPRODUCT(M29:N29,M$92:N$92)</f>
        <v>0</v>
      </c>
      <c r="M29" s="617"/>
      <c r="N29" s="618"/>
      <c r="O29" s="378"/>
      <c r="P29" s="581">
        <f>SUMPRODUCT(Q29:R29,Q$92:R$92)</f>
        <v>0</v>
      </c>
      <c r="Q29" s="622"/>
      <c r="R29" s="623"/>
      <c r="S29" s="378"/>
      <c r="T29" s="581">
        <f>SUMPRODUCT(U29:V29,U$92:V$92)</f>
        <v>0</v>
      </c>
      <c r="U29" s="624"/>
      <c r="V29" s="625"/>
    </row>
    <row r="30" spans="1:22" ht="22.5" customHeight="1" thickTop="1">
      <c r="A30" s="177"/>
      <c r="B30" s="536"/>
      <c r="C30" s="627"/>
      <c r="D30" s="621" t="s">
        <v>8</v>
      </c>
      <c r="E30" s="619">
        <f>SUBTOTAL(9,E25:E29)</f>
        <v>0</v>
      </c>
      <c r="F30" s="389"/>
      <c r="G30" s="378"/>
      <c r="H30" s="619">
        <f>SUBTOTAL(9,H25:H29)</f>
        <v>0</v>
      </c>
      <c r="I30" s="620">
        <f>SUBTOTAL(9,I25:I29)</f>
        <v>0</v>
      </c>
      <c r="J30" s="620">
        <f>SUBTOTAL(9,J25:J29)</f>
        <v>0</v>
      </c>
      <c r="K30" s="378"/>
      <c r="L30" s="619">
        <f>SUBTOTAL(9,L25:L29)</f>
        <v>0</v>
      </c>
      <c r="M30" s="620">
        <f>SUBTOTAL(9,M25:M29)</f>
        <v>0</v>
      </c>
      <c r="N30" s="620">
        <f>SUBTOTAL(9,N25:N29)</f>
        <v>0</v>
      </c>
      <c r="O30" s="378"/>
      <c r="P30" s="619">
        <f>SUBTOTAL(9,P25:P29)</f>
        <v>0</v>
      </c>
      <c r="Q30" s="620">
        <f>SUBTOTAL(9,Q25:Q29)</f>
        <v>0</v>
      </c>
      <c r="R30" s="620">
        <f>SUBTOTAL(9,R25:R29)</f>
        <v>0</v>
      </c>
      <c r="S30" s="378"/>
      <c r="T30" s="619">
        <f>SUBTOTAL(9,T25:T29)</f>
        <v>0</v>
      </c>
      <c r="U30" s="620">
        <f>SUBTOTAL(9,U25:U29)</f>
        <v>0</v>
      </c>
      <c r="V30" s="620">
        <f>SUBTOTAL(9,V25:V29)</f>
        <v>0</v>
      </c>
    </row>
    <row r="31" spans="1:22" ht="22.5" customHeight="1">
      <c r="A31" s="177"/>
      <c r="B31" s="164"/>
      <c r="C31" s="165"/>
      <c r="D31" s="164"/>
      <c r="E31" s="222"/>
      <c r="F31" s="166"/>
      <c r="G31" s="378"/>
      <c r="H31" s="587"/>
      <c r="I31" s="152"/>
      <c r="J31" s="153"/>
      <c r="K31" s="378"/>
      <c r="L31" s="587"/>
      <c r="M31" s="390"/>
      <c r="N31" s="390"/>
      <c r="O31" s="378"/>
      <c r="P31" s="587"/>
      <c r="Q31" s="390"/>
      <c r="R31" s="390"/>
      <c r="S31" s="378"/>
      <c r="T31" s="587"/>
      <c r="U31" s="390"/>
      <c r="V31" s="390"/>
    </row>
    <row r="32" spans="1:22" ht="22.5" customHeight="1" thickBot="1">
      <c r="A32" s="177"/>
      <c r="B32" s="167" t="str">
        <f>'EXHIBIT B- LOE Detail Input'!B32</f>
        <v>#</v>
      </c>
      <c r="C32" s="168" t="str">
        <f>'EXHIBIT B- LOE Detail Input'!C32</f>
        <v>#</v>
      </c>
      <c r="D32" s="167" t="str">
        <f>'EXHIBIT B- LOE Detail Input'!D32</f>
        <v>TITLE</v>
      </c>
      <c r="E32" s="391"/>
      <c r="F32" s="153"/>
      <c r="G32" s="378"/>
      <c r="H32" s="587"/>
      <c r="I32" s="152"/>
      <c r="J32" s="153"/>
      <c r="K32" s="378"/>
      <c r="L32" s="587"/>
      <c r="M32" s="390"/>
      <c r="N32" s="390"/>
      <c r="O32" s="378"/>
      <c r="P32" s="587"/>
      <c r="Q32" s="390"/>
      <c r="R32" s="390"/>
      <c r="S32" s="378"/>
      <c r="T32" s="587"/>
      <c r="U32" s="390"/>
      <c r="V32" s="390"/>
    </row>
    <row r="33" spans="1:22" ht="22.5" customHeight="1" thickTop="1">
      <c r="A33" s="177"/>
      <c r="B33" s="591">
        <f>IF('EXHIBIT B- LOE Detail Input'!B33=0,"",'EXHIBIT B- LOE Detail Input'!B33)</f>
      </c>
      <c r="C33" s="591">
        <f>IF('EXHIBIT B- LOE Detail Input'!C33=0,"",'EXHIBIT B- LOE Detail Input'!C33)</f>
      </c>
      <c r="D33" s="592">
        <f>IF('EXHIBIT B- LOE Detail Input'!D33=0,"",'EXHIBIT B- LOE Detail Input'!D33)</f>
      </c>
      <c r="E33" s="545">
        <f>H33+L33+P33+T33</f>
        <v>0</v>
      </c>
      <c r="F33" s="153"/>
      <c r="G33" s="378"/>
      <c r="H33" s="545">
        <f>SUMPRODUCT(I33:J33,I$92:J$92)</f>
        <v>0</v>
      </c>
      <c r="I33" s="381"/>
      <c r="J33" s="382"/>
      <c r="K33" s="380"/>
      <c r="L33" s="545">
        <f>SUMPRODUCT(M33:N33,M$92:N$92)</f>
        <v>0</v>
      </c>
      <c r="M33" s="383"/>
      <c r="N33" s="384"/>
      <c r="O33" s="378"/>
      <c r="P33" s="545">
        <f>SUMPRODUCT(Q33:R33,Q$92:R$92)</f>
        <v>0</v>
      </c>
      <c r="Q33" s="385"/>
      <c r="R33" s="386"/>
      <c r="S33" s="378"/>
      <c r="T33" s="545">
        <f>SUMPRODUCT(U33:V33,U$92:V$92)</f>
        <v>0</v>
      </c>
      <c r="U33" s="387"/>
      <c r="V33" s="388"/>
    </row>
    <row r="34" spans="1:22" ht="22.5" customHeight="1">
      <c r="A34" s="177"/>
      <c r="B34" s="591">
        <f>IF('EXHIBIT B- LOE Detail Input'!B34=0,"",'EXHIBIT B- LOE Detail Input'!B34)</f>
      </c>
      <c r="C34" s="591">
        <f>IF('EXHIBIT B- LOE Detail Input'!C34=0,"",'EXHIBIT B- LOE Detail Input'!C34)</f>
      </c>
      <c r="D34" s="592">
        <f>IF('EXHIBIT B- LOE Detail Input'!D34=0,"",'EXHIBIT B- LOE Detail Input'!D34)</f>
      </c>
      <c r="E34" s="545">
        <f>H34+L34+P34+T34</f>
        <v>0</v>
      </c>
      <c r="F34" s="153"/>
      <c r="G34" s="378"/>
      <c r="H34" s="545">
        <f>SUMPRODUCT(I34:J34,I$92:J$92)</f>
        <v>0</v>
      </c>
      <c r="I34" s="381"/>
      <c r="J34" s="382"/>
      <c r="K34" s="378"/>
      <c r="L34" s="545">
        <f>SUMPRODUCT(M34:N34,M$92:N$92)</f>
        <v>0</v>
      </c>
      <c r="M34" s="383"/>
      <c r="N34" s="384"/>
      <c r="O34" s="378"/>
      <c r="P34" s="545">
        <f>SUMPRODUCT(Q34:R34,Q$92:R$92)</f>
        <v>0</v>
      </c>
      <c r="Q34" s="385"/>
      <c r="R34" s="386"/>
      <c r="S34" s="378"/>
      <c r="T34" s="545">
        <f>SUMPRODUCT(U34:V34,U$92:V$92)</f>
        <v>0</v>
      </c>
      <c r="U34" s="387"/>
      <c r="V34" s="388"/>
    </row>
    <row r="35" spans="1:22" ht="22.5" customHeight="1">
      <c r="A35" s="177"/>
      <c r="B35" s="591">
        <f>IF('EXHIBIT B- LOE Detail Input'!B35=0,"",'EXHIBIT B- LOE Detail Input'!B35)</f>
      </c>
      <c r="C35" s="591">
        <f>IF('EXHIBIT B- LOE Detail Input'!C35=0,"",'EXHIBIT B- LOE Detail Input'!C35)</f>
      </c>
      <c r="D35" s="592">
        <f>IF('EXHIBIT B- LOE Detail Input'!D35=0,"",'EXHIBIT B- LOE Detail Input'!D35)</f>
      </c>
      <c r="E35" s="545">
        <f>H35+L35+P35+T35</f>
        <v>0</v>
      </c>
      <c r="F35" s="153"/>
      <c r="G35" s="378"/>
      <c r="H35" s="545">
        <f>SUMPRODUCT(I35:J35,I$92:J$92)</f>
        <v>0</v>
      </c>
      <c r="I35" s="381"/>
      <c r="J35" s="382"/>
      <c r="K35" s="378"/>
      <c r="L35" s="545">
        <f>SUMPRODUCT(M35:N35,M$92:N$92)</f>
        <v>0</v>
      </c>
      <c r="M35" s="383"/>
      <c r="N35" s="384"/>
      <c r="O35" s="378"/>
      <c r="P35" s="545">
        <f>SUMPRODUCT(Q35:R35,Q$92:R$92)</f>
        <v>0</v>
      </c>
      <c r="Q35" s="385"/>
      <c r="R35" s="386"/>
      <c r="S35" s="378"/>
      <c r="T35" s="545">
        <f>SUMPRODUCT(U35:V35,U$92:V$92)</f>
        <v>0</v>
      </c>
      <c r="U35" s="387"/>
      <c r="V35" s="388"/>
    </row>
    <row r="36" spans="1:22" ht="22.5" customHeight="1">
      <c r="A36" s="177"/>
      <c r="B36" s="591">
        <f>IF('EXHIBIT B- LOE Detail Input'!B36=0,"",'EXHIBIT B- LOE Detail Input'!B36)</f>
      </c>
      <c r="C36" s="591">
        <f>IF('EXHIBIT B- LOE Detail Input'!C36=0,"",'EXHIBIT B- LOE Detail Input'!C36)</f>
      </c>
      <c r="D36" s="592">
        <f>IF('EXHIBIT B- LOE Detail Input'!D36=0,"",'EXHIBIT B- LOE Detail Input'!D36)</f>
      </c>
      <c r="E36" s="545">
        <f>H36+L36+P36+T36</f>
        <v>0</v>
      </c>
      <c r="F36" s="153"/>
      <c r="G36" s="378"/>
      <c r="H36" s="545">
        <f>SUMPRODUCT(I36:J36,I$92:J$92)</f>
        <v>0</v>
      </c>
      <c r="I36" s="381"/>
      <c r="J36" s="382"/>
      <c r="K36" s="378"/>
      <c r="L36" s="545">
        <f>SUMPRODUCT(M36:N36,M$92:N$92)</f>
        <v>0</v>
      </c>
      <c r="M36" s="383"/>
      <c r="N36" s="384"/>
      <c r="O36" s="378"/>
      <c r="P36" s="545">
        <f>SUMPRODUCT(Q36:R36,Q$92:R$92)</f>
        <v>0</v>
      </c>
      <c r="Q36" s="385"/>
      <c r="R36" s="386"/>
      <c r="S36" s="378"/>
      <c r="T36" s="545">
        <f>SUMPRODUCT(U36:V36,U$92:V$92)</f>
        <v>0</v>
      </c>
      <c r="U36" s="387"/>
      <c r="V36" s="388"/>
    </row>
    <row r="37" spans="1:22" ht="22.5" customHeight="1" thickBot="1">
      <c r="A37" s="177"/>
      <c r="B37" s="613">
        <f>IF('EXHIBIT B- LOE Detail Input'!B37=0,"",'EXHIBIT B- LOE Detail Input'!B37)</f>
      </c>
      <c r="C37" s="613">
        <f>IF('EXHIBIT B- LOE Detail Input'!C37=0,"",'EXHIBIT B- LOE Detail Input'!C37)</f>
      </c>
      <c r="D37" s="614">
        <f>IF('EXHIBIT B- LOE Detail Input'!D37=0,"",'EXHIBIT B- LOE Detail Input'!D37)</f>
      </c>
      <c r="E37" s="581">
        <f>H37+L37+P37+T37</f>
        <v>0</v>
      </c>
      <c r="F37" s="153"/>
      <c r="G37" s="378"/>
      <c r="H37" s="581">
        <f>SUMPRODUCT(I37:J37,I$92:J$92)</f>
        <v>0</v>
      </c>
      <c r="I37" s="615"/>
      <c r="J37" s="616"/>
      <c r="K37" s="378"/>
      <c r="L37" s="581">
        <f>SUMPRODUCT(M37:N37,M$92:N$92)</f>
        <v>0</v>
      </c>
      <c r="M37" s="617"/>
      <c r="N37" s="618"/>
      <c r="O37" s="378"/>
      <c r="P37" s="581">
        <f>SUMPRODUCT(Q37:R37,Q$92:R$92)</f>
        <v>0</v>
      </c>
      <c r="Q37" s="622"/>
      <c r="R37" s="623"/>
      <c r="S37" s="378"/>
      <c r="T37" s="581">
        <f>SUMPRODUCT(U37:V37,U$92:V$92)</f>
        <v>0</v>
      </c>
      <c r="U37" s="624"/>
      <c r="V37" s="625"/>
    </row>
    <row r="38" spans="1:22" ht="22.5" customHeight="1" thickTop="1">
      <c r="A38" s="177"/>
      <c r="B38" s="536"/>
      <c r="C38" s="627"/>
      <c r="D38" s="621" t="s">
        <v>8</v>
      </c>
      <c r="E38" s="619">
        <f>SUBTOTAL(9,E33:E37)</f>
        <v>0</v>
      </c>
      <c r="F38" s="389"/>
      <c r="G38" s="378"/>
      <c r="H38" s="619">
        <f>SUBTOTAL(9,H33:H37)</f>
        <v>0</v>
      </c>
      <c r="I38" s="620">
        <f>SUBTOTAL(9,I33:I37)</f>
        <v>0</v>
      </c>
      <c r="J38" s="620">
        <f>SUBTOTAL(9,J33:J37)</f>
        <v>0</v>
      </c>
      <c r="K38" s="378"/>
      <c r="L38" s="619">
        <f>SUBTOTAL(9,L33:L37)</f>
        <v>0</v>
      </c>
      <c r="M38" s="620">
        <f>SUBTOTAL(9,M33:M37)</f>
        <v>0</v>
      </c>
      <c r="N38" s="620">
        <f>SUBTOTAL(9,N33:N37)</f>
        <v>0</v>
      </c>
      <c r="O38" s="378"/>
      <c r="P38" s="619">
        <f>SUBTOTAL(9,P33:P37)</f>
        <v>0</v>
      </c>
      <c r="Q38" s="620">
        <f>SUBTOTAL(9,Q33:Q37)</f>
        <v>0</v>
      </c>
      <c r="R38" s="620">
        <f>SUBTOTAL(9,R33:R37)</f>
        <v>0</v>
      </c>
      <c r="S38" s="626"/>
      <c r="T38" s="619">
        <f>SUBTOTAL(9,T33:T37)</f>
        <v>0</v>
      </c>
      <c r="U38" s="620">
        <f>SUBTOTAL(9,U33:U37)</f>
        <v>0</v>
      </c>
      <c r="V38" s="620">
        <f>SUBTOTAL(9,V33:V37)</f>
        <v>0</v>
      </c>
    </row>
    <row r="39" spans="1:22" ht="22.5" customHeight="1">
      <c r="A39" s="177"/>
      <c r="B39" s="164"/>
      <c r="C39" s="165"/>
      <c r="D39" s="164"/>
      <c r="E39" s="222"/>
      <c r="F39" s="166"/>
      <c r="G39" s="378"/>
      <c r="H39" s="587"/>
      <c r="I39" s="152"/>
      <c r="J39" s="153"/>
      <c r="K39" s="378"/>
      <c r="L39" s="587"/>
      <c r="M39" s="390"/>
      <c r="N39" s="390"/>
      <c r="O39" s="378"/>
      <c r="P39" s="587"/>
      <c r="Q39" s="390"/>
      <c r="R39" s="390"/>
      <c r="S39" s="378"/>
      <c r="T39" s="587"/>
      <c r="U39" s="390"/>
      <c r="V39" s="390"/>
    </row>
    <row r="40" spans="1:22" ht="22.5" customHeight="1" thickBot="1">
      <c r="A40" s="177"/>
      <c r="B40" s="167" t="str">
        <f>'EXHIBIT B- LOE Detail Input'!B40</f>
        <v>#</v>
      </c>
      <c r="C40" s="168" t="str">
        <f>'EXHIBIT B- LOE Detail Input'!C40</f>
        <v>#</v>
      </c>
      <c r="D40" s="167" t="str">
        <f>'EXHIBIT B- LOE Detail Input'!D40</f>
        <v>TITLE</v>
      </c>
      <c r="E40" s="391"/>
      <c r="F40" s="153"/>
      <c r="G40" s="378"/>
      <c r="H40" s="587"/>
      <c r="I40" s="152"/>
      <c r="J40" s="153"/>
      <c r="K40" s="378"/>
      <c r="L40" s="587"/>
      <c r="M40" s="390"/>
      <c r="N40" s="390"/>
      <c r="O40" s="378"/>
      <c r="P40" s="587"/>
      <c r="Q40" s="390"/>
      <c r="R40" s="390"/>
      <c r="S40" s="378"/>
      <c r="T40" s="587"/>
      <c r="U40" s="390"/>
      <c r="V40" s="390"/>
    </row>
    <row r="41" spans="1:22" ht="22.5" customHeight="1" thickTop="1">
      <c r="A41" s="177"/>
      <c r="B41" s="591">
        <f>IF('EXHIBIT B- LOE Detail Input'!B41=0,"",'EXHIBIT B- LOE Detail Input'!B41)</f>
      </c>
      <c r="C41" s="591">
        <f>IF('EXHIBIT B- LOE Detail Input'!C41=0,"",'EXHIBIT B- LOE Detail Input'!C41)</f>
      </c>
      <c r="D41" s="592">
        <f>IF('EXHIBIT B- LOE Detail Input'!D41=0,"",'EXHIBIT B- LOE Detail Input'!D41)</f>
      </c>
      <c r="E41" s="545">
        <f>H41+L41+P41+T41</f>
        <v>0</v>
      </c>
      <c r="F41" s="153"/>
      <c r="G41" s="378"/>
      <c r="H41" s="545">
        <f>SUMPRODUCT(I41:J41,I$92:J$92)</f>
        <v>0</v>
      </c>
      <c r="I41" s="381"/>
      <c r="J41" s="382"/>
      <c r="K41" s="378"/>
      <c r="L41" s="545">
        <f>SUMPRODUCT(M41:N41,M$92:N$92)</f>
        <v>0</v>
      </c>
      <c r="M41" s="383"/>
      <c r="N41" s="384"/>
      <c r="O41" s="378"/>
      <c r="P41" s="545">
        <f>SUMPRODUCT(Q41:R41,Q$92:R$92)</f>
        <v>0</v>
      </c>
      <c r="Q41" s="385"/>
      <c r="R41" s="386"/>
      <c r="S41" s="378"/>
      <c r="T41" s="545">
        <f>SUMPRODUCT(U41:V41,U$92:V$92)</f>
        <v>0</v>
      </c>
      <c r="U41" s="387"/>
      <c r="V41" s="388"/>
    </row>
    <row r="42" spans="1:22" ht="22.5" customHeight="1">
      <c r="A42" s="177"/>
      <c r="B42" s="591">
        <f>IF('EXHIBIT B- LOE Detail Input'!B42=0,"",'EXHIBIT B- LOE Detail Input'!B42)</f>
      </c>
      <c r="C42" s="591">
        <f>IF('EXHIBIT B- LOE Detail Input'!C42=0,"",'EXHIBIT B- LOE Detail Input'!C42)</f>
      </c>
      <c r="D42" s="592">
        <f>IF('EXHIBIT B- LOE Detail Input'!D42=0,"",'EXHIBIT B- LOE Detail Input'!D42)</f>
      </c>
      <c r="E42" s="545">
        <f>H42+L42+P42+T42</f>
        <v>0</v>
      </c>
      <c r="F42" s="153"/>
      <c r="G42" s="378"/>
      <c r="H42" s="545">
        <f>SUMPRODUCT(I42:J42,I$92:J$92)</f>
        <v>0</v>
      </c>
      <c r="I42" s="381"/>
      <c r="J42" s="382"/>
      <c r="K42" s="378"/>
      <c r="L42" s="545">
        <f>SUMPRODUCT(M42:N42,M$92:N$92)</f>
        <v>0</v>
      </c>
      <c r="M42" s="383"/>
      <c r="N42" s="384"/>
      <c r="O42" s="378"/>
      <c r="P42" s="545">
        <f>SUMPRODUCT(Q42:R42,Q$92:R$92)</f>
        <v>0</v>
      </c>
      <c r="Q42" s="385"/>
      <c r="R42" s="386"/>
      <c r="S42" s="378"/>
      <c r="T42" s="545">
        <f>SUMPRODUCT(U42:V42,U$92:V$92)</f>
        <v>0</v>
      </c>
      <c r="U42" s="387"/>
      <c r="V42" s="388"/>
    </row>
    <row r="43" spans="1:22" ht="22.5" customHeight="1">
      <c r="A43" s="177"/>
      <c r="B43" s="591">
        <f>IF('EXHIBIT B- LOE Detail Input'!B43=0,"",'EXHIBIT B- LOE Detail Input'!B43)</f>
      </c>
      <c r="C43" s="591">
        <f>IF('EXHIBIT B- LOE Detail Input'!C43=0,"",'EXHIBIT B- LOE Detail Input'!C43)</f>
      </c>
      <c r="D43" s="592">
        <f>IF('EXHIBIT B- LOE Detail Input'!D43=0,"",'EXHIBIT B- LOE Detail Input'!D43)</f>
      </c>
      <c r="E43" s="545">
        <f>H43+L43+P43+T43</f>
        <v>0</v>
      </c>
      <c r="F43" s="153"/>
      <c r="G43" s="378"/>
      <c r="H43" s="545">
        <f>SUMPRODUCT(I43:J43,I$92:J$92)</f>
        <v>0</v>
      </c>
      <c r="I43" s="381"/>
      <c r="J43" s="382"/>
      <c r="K43" s="378"/>
      <c r="L43" s="545">
        <f>SUMPRODUCT(M43:N43,M$92:N$92)</f>
        <v>0</v>
      </c>
      <c r="M43" s="383"/>
      <c r="N43" s="384"/>
      <c r="O43" s="378"/>
      <c r="P43" s="545">
        <f>SUMPRODUCT(Q43:R43,Q$92:R$92)</f>
        <v>0</v>
      </c>
      <c r="Q43" s="385"/>
      <c r="R43" s="386"/>
      <c r="S43" s="378"/>
      <c r="T43" s="545">
        <f>SUMPRODUCT(U43:V43,U$92:V$92)</f>
        <v>0</v>
      </c>
      <c r="U43" s="387"/>
      <c r="V43" s="388"/>
    </row>
    <row r="44" spans="1:22" ht="22.5" customHeight="1">
      <c r="A44" s="177"/>
      <c r="B44" s="591">
        <f>IF('EXHIBIT B- LOE Detail Input'!B44=0,"",'EXHIBIT B- LOE Detail Input'!B44)</f>
      </c>
      <c r="C44" s="591">
        <f>IF('EXHIBIT B- LOE Detail Input'!C44=0,"",'EXHIBIT B- LOE Detail Input'!C44)</f>
      </c>
      <c r="D44" s="592">
        <f>IF('EXHIBIT B- LOE Detail Input'!D44=0,"",'EXHIBIT B- LOE Detail Input'!D44)</f>
      </c>
      <c r="E44" s="545">
        <f>H44+L44+P44+T44</f>
        <v>0</v>
      </c>
      <c r="F44" s="153"/>
      <c r="G44" s="378"/>
      <c r="H44" s="545">
        <f>SUMPRODUCT(I44:J44,I$92:J$92)</f>
        <v>0</v>
      </c>
      <c r="I44" s="381"/>
      <c r="J44" s="382"/>
      <c r="K44" s="378"/>
      <c r="L44" s="545">
        <f>SUMPRODUCT(M44:N44,M$92:N$92)</f>
        <v>0</v>
      </c>
      <c r="M44" s="383"/>
      <c r="N44" s="384"/>
      <c r="O44" s="378"/>
      <c r="P44" s="545">
        <f>SUMPRODUCT(Q44:R44,Q$92:R$92)</f>
        <v>0</v>
      </c>
      <c r="Q44" s="385"/>
      <c r="R44" s="386"/>
      <c r="S44" s="378"/>
      <c r="T44" s="545">
        <f>SUMPRODUCT(U44:V44,U$92:V$92)</f>
        <v>0</v>
      </c>
      <c r="U44" s="387"/>
      <c r="V44" s="388"/>
    </row>
    <row r="45" spans="1:22" ht="22.5" customHeight="1" thickBot="1">
      <c r="A45" s="177"/>
      <c r="B45" s="613">
        <f>IF('EXHIBIT B- LOE Detail Input'!B45=0,"",'EXHIBIT B- LOE Detail Input'!B45)</f>
      </c>
      <c r="C45" s="613">
        <f>IF('EXHIBIT B- LOE Detail Input'!C45=0,"",'EXHIBIT B- LOE Detail Input'!C45)</f>
      </c>
      <c r="D45" s="614">
        <f>IF('EXHIBIT B- LOE Detail Input'!D45=0,"",'EXHIBIT B- LOE Detail Input'!D45)</f>
      </c>
      <c r="E45" s="581">
        <f>H45+L45+P45+T45</f>
        <v>0</v>
      </c>
      <c r="F45" s="153"/>
      <c r="G45" s="378"/>
      <c r="H45" s="581">
        <f>SUMPRODUCT(I45:J45,I$92:J$92)</f>
        <v>0</v>
      </c>
      <c r="I45" s="615"/>
      <c r="J45" s="616"/>
      <c r="K45" s="378"/>
      <c r="L45" s="581">
        <f>SUMPRODUCT(M45:N45,M$92:N$92)</f>
        <v>0</v>
      </c>
      <c r="M45" s="617"/>
      <c r="N45" s="618"/>
      <c r="O45" s="378"/>
      <c r="P45" s="581">
        <f>SUMPRODUCT(Q45:R45,Q$92:R$92)</f>
        <v>0</v>
      </c>
      <c r="Q45" s="622"/>
      <c r="R45" s="623"/>
      <c r="S45" s="378"/>
      <c r="T45" s="581">
        <f>SUMPRODUCT(U45:V45,U$92:V$92)</f>
        <v>0</v>
      </c>
      <c r="U45" s="624"/>
      <c r="V45" s="625"/>
    </row>
    <row r="46" spans="1:22" ht="22.5" customHeight="1" thickTop="1">
      <c r="A46" s="177"/>
      <c r="B46" s="536"/>
      <c r="C46" s="627"/>
      <c r="D46" s="621" t="s">
        <v>8</v>
      </c>
      <c r="E46" s="619">
        <f>SUBTOTAL(9,E41:E45)</f>
        <v>0</v>
      </c>
      <c r="F46" s="389"/>
      <c r="G46" s="378"/>
      <c r="H46" s="619">
        <f>SUBTOTAL(9,H41:H45)</f>
        <v>0</v>
      </c>
      <c r="I46" s="620">
        <f>SUBTOTAL(9,I41:I45)</f>
        <v>0</v>
      </c>
      <c r="J46" s="620">
        <f>SUBTOTAL(9,J41:J45)</f>
        <v>0</v>
      </c>
      <c r="K46" s="378"/>
      <c r="L46" s="619">
        <f>SUBTOTAL(9,L41:L45)</f>
        <v>0</v>
      </c>
      <c r="M46" s="620">
        <f>SUBTOTAL(9,M41:M45)</f>
        <v>0</v>
      </c>
      <c r="N46" s="620">
        <f>SUBTOTAL(9,N41:N45)</f>
        <v>0</v>
      </c>
      <c r="O46" s="378"/>
      <c r="P46" s="619">
        <f>SUBTOTAL(9,P41:P45)</f>
        <v>0</v>
      </c>
      <c r="Q46" s="620">
        <f>SUBTOTAL(9,Q41:Q45)</f>
        <v>0</v>
      </c>
      <c r="R46" s="620">
        <f>SUBTOTAL(9,R41:R45)</f>
        <v>0</v>
      </c>
      <c r="S46" s="378"/>
      <c r="T46" s="619">
        <f>SUBTOTAL(9,T41:T45)</f>
        <v>0</v>
      </c>
      <c r="U46" s="620">
        <f>SUBTOTAL(9,U41:U45)</f>
        <v>0</v>
      </c>
      <c r="V46" s="620">
        <f>SUBTOTAL(9,V41:V45)</f>
        <v>0</v>
      </c>
    </row>
    <row r="47" spans="1:22" ht="22.5" customHeight="1">
      <c r="A47" s="177"/>
      <c r="B47" s="164"/>
      <c r="C47" s="165"/>
      <c r="D47" s="164"/>
      <c r="E47" s="222"/>
      <c r="F47" s="166"/>
      <c r="G47" s="378"/>
      <c r="H47" s="587"/>
      <c r="I47" s="152"/>
      <c r="J47" s="153"/>
      <c r="K47" s="378"/>
      <c r="L47" s="587"/>
      <c r="M47" s="390"/>
      <c r="N47" s="390"/>
      <c r="O47" s="378"/>
      <c r="P47" s="587"/>
      <c r="Q47" s="390"/>
      <c r="R47" s="390"/>
      <c r="S47" s="378"/>
      <c r="T47" s="587"/>
      <c r="U47" s="390"/>
      <c r="V47" s="390"/>
    </row>
    <row r="48" spans="1:22" ht="22.5" customHeight="1" thickBot="1">
      <c r="A48" s="177"/>
      <c r="B48" s="167" t="str">
        <f>'EXHIBIT B- LOE Detail Input'!B48</f>
        <v>#</v>
      </c>
      <c r="C48" s="168" t="str">
        <f>'EXHIBIT B- LOE Detail Input'!C48</f>
        <v>#</v>
      </c>
      <c r="D48" s="167" t="str">
        <f>'EXHIBIT B- LOE Detail Input'!D48</f>
        <v>TITLE</v>
      </c>
      <c r="E48" s="391"/>
      <c r="F48" s="153"/>
      <c r="G48" s="378"/>
      <c r="H48" s="587"/>
      <c r="I48" s="152"/>
      <c r="J48" s="153"/>
      <c r="K48" s="378"/>
      <c r="L48" s="587"/>
      <c r="M48" s="390"/>
      <c r="N48" s="390"/>
      <c r="O48" s="378"/>
      <c r="P48" s="587"/>
      <c r="Q48" s="390"/>
      <c r="R48" s="390"/>
      <c r="S48" s="378"/>
      <c r="T48" s="587"/>
      <c r="U48" s="390"/>
      <c r="V48" s="390"/>
    </row>
    <row r="49" spans="1:22" ht="22.5" customHeight="1" thickTop="1">
      <c r="A49" s="177"/>
      <c r="B49" s="591">
        <f>IF('EXHIBIT B- LOE Detail Input'!B49=0,"",'EXHIBIT B- LOE Detail Input'!B49)</f>
      </c>
      <c r="C49" s="591">
        <f>IF('EXHIBIT B- LOE Detail Input'!C49=0,"",'EXHIBIT B- LOE Detail Input'!C49)</f>
      </c>
      <c r="D49" s="592">
        <f>IF('EXHIBIT B- LOE Detail Input'!D49=0,"",'EXHIBIT B- LOE Detail Input'!D49)</f>
      </c>
      <c r="E49" s="545">
        <f>H49+L49+P49+T49</f>
        <v>0</v>
      </c>
      <c r="F49" s="153"/>
      <c r="G49" s="378"/>
      <c r="H49" s="545">
        <f>SUMPRODUCT(I49:J49,I$92:J$92)</f>
        <v>0</v>
      </c>
      <c r="I49" s="381"/>
      <c r="J49" s="382"/>
      <c r="K49" s="378"/>
      <c r="L49" s="545">
        <f>SUMPRODUCT(M49:N49,M$92:N$92)</f>
        <v>0</v>
      </c>
      <c r="M49" s="383"/>
      <c r="N49" s="384"/>
      <c r="O49" s="378"/>
      <c r="P49" s="545">
        <f>SUMPRODUCT(Q49:R49,Q$92:R$92)</f>
        <v>0</v>
      </c>
      <c r="Q49" s="385"/>
      <c r="R49" s="386"/>
      <c r="S49" s="378"/>
      <c r="T49" s="545">
        <f>SUMPRODUCT(U49:V49,U$92:V$92)</f>
        <v>0</v>
      </c>
      <c r="U49" s="387"/>
      <c r="V49" s="388"/>
    </row>
    <row r="50" spans="1:22" ht="22.5" customHeight="1">
      <c r="A50" s="177"/>
      <c r="B50" s="591">
        <f>IF('EXHIBIT B- LOE Detail Input'!B50=0,"",'EXHIBIT B- LOE Detail Input'!B50)</f>
      </c>
      <c r="C50" s="591">
        <f>IF('EXHIBIT B- LOE Detail Input'!C50=0,"",'EXHIBIT B- LOE Detail Input'!C50)</f>
      </c>
      <c r="D50" s="592">
        <f>IF('EXHIBIT B- LOE Detail Input'!D50=0,"",'EXHIBIT B- LOE Detail Input'!D50)</f>
      </c>
      <c r="E50" s="545">
        <f>H50+L50+P50+T50</f>
        <v>0</v>
      </c>
      <c r="F50" s="153"/>
      <c r="G50" s="378"/>
      <c r="H50" s="545">
        <f>SUMPRODUCT(I50:J50,I$92:J$92)</f>
        <v>0</v>
      </c>
      <c r="I50" s="381"/>
      <c r="J50" s="382"/>
      <c r="K50" s="378"/>
      <c r="L50" s="545">
        <f>SUMPRODUCT(M50:N50,M$92:N$92)</f>
        <v>0</v>
      </c>
      <c r="M50" s="383"/>
      <c r="N50" s="384"/>
      <c r="O50" s="378"/>
      <c r="P50" s="545">
        <f>SUMPRODUCT(Q50:R50,Q$92:R$92)</f>
        <v>0</v>
      </c>
      <c r="Q50" s="385"/>
      <c r="R50" s="386"/>
      <c r="S50" s="378"/>
      <c r="T50" s="545">
        <f>SUMPRODUCT(U50:V50,U$92:V$92)</f>
        <v>0</v>
      </c>
      <c r="U50" s="387"/>
      <c r="V50" s="388"/>
    </row>
    <row r="51" spans="1:22" ht="22.5" customHeight="1">
      <c r="A51" s="177"/>
      <c r="B51" s="591">
        <f>IF('EXHIBIT B- LOE Detail Input'!B51=0,"",'EXHIBIT B- LOE Detail Input'!B51)</f>
      </c>
      <c r="C51" s="591">
        <f>IF('EXHIBIT B- LOE Detail Input'!C51=0,"",'EXHIBIT B- LOE Detail Input'!C51)</f>
      </c>
      <c r="D51" s="592">
        <f>IF('EXHIBIT B- LOE Detail Input'!D51=0,"",'EXHIBIT B- LOE Detail Input'!D51)</f>
      </c>
      <c r="E51" s="545">
        <f>H51+L51+P51+T51</f>
        <v>0</v>
      </c>
      <c r="F51" s="153"/>
      <c r="G51" s="378"/>
      <c r="H51" s="545">
        <f>SUMPRODUCT(I51:J51,I$92:J$92)</f>
        <v>0</v>
      </c>
      <c r="I51" s="381"/>
      <c r="J51" s="382"/>
      <c r="K51" s="378"/>
      <c r="L51" s="545">
        <f>SUMPRODUCT(M51:N51,M$92:N$92)</f>
        <v>0</v>
      </c>
      <c r="M51" s="383"/>
      <c r="N51" s="384"/>
      <c r="O51" s="378"/>
      <c r="P51" s="545">
        <f>SUMPRODUCT(Q51:R51,Q$92:R$92)</f>
        <v>0</v>
      </c>
      <c r="Q51" s="385"/>
      <c r="R51" s="386"/>
      <c r="S51" s="378"/>
      <c r="T51" s="545">
        <f>SUMPRODUCT(U51:V51,U$92:V$92)</f>
        <v>0</v>
      </c>
      <c r="U51" s="387"/>
      <c r="V51" s="388"/>
    </row>
    <row r="52" spans="1:22" ht="22.5" customHeight="1">
      <c r="A52" s="177"/>
      <c r="B52" s="591">
        <f>IF('EXHIBIT B- LOE Detail Input'!B52=0,"",'EXHIBIT B- LOE Detail Input'!B52)</f>
      </c>
      <c r="C52" s="591">
        <f>IF('EXHIBIT B- LOE Detail Input'!C52=0,"",'EXHIBIT B- LOE Detail Input'!C52)</f>
      </c>
      <c r="D52" s="592">
        <f>IF('EXHIBIT B- LOE Detail Input'!D52=0,"",'EXHIBIT B- LOE Detail Input'!D52)</f>
      </c>
      <c r="E52" s="545">
        <f>H52+L52+P52+T52</f>
        <v>0</v>
      </c>
      <c r="F52" s="153"/>
      <c r="G52" s="378"/>
      <c r="H52" s="545">
        <f>SUMPRODUCT(I52:J52,I$92:J$92)</f>
        <v>0</v>
      </c>
      <c r="I52" s="381"/>
      <c r="J52" s="382"/>
      <c r="K52" s="378"/>
      <c r="L52" s="545">
        <f>SUMPRODUCT(M52:N52,M$92:N$92)</f>
        <v>0</v>
      </c>
      <c r="M52" s="383"/>
      <c r="N52" s="384"/>
      <c r="O52" s="378"/>
      <c r="P52" s="545">
        <f>SUMPRODUCT(Q52:R52,Q$92:R$92)</f>
        <v>0</v>
      </c>
      <c r="Q52" s="385"/>
      <c r="R52" s="386"/>
      <c r="S52" s="378"/>
      <c r="T52" s="545">
        <f>SUMPRODUCT(U52:V52,U$92:V$92)</f>
        <v>0</v>
      </c>
      <c r="U52" s="387"/>
      <c r="V52" s="388"/>
    </row>
    <row r="53" spans="1:22" ht="22.5" customHeight="1" thickBot="1">
      <c r="A53" s="177"/>
      <c r="B53" s="613">
        <f>IF('EXHIBIT B- LOE Detail Input'!B53=0,"",'EXHIBIT B- LOE Detail Input'!B53)</f>
      </c>
      <c r="C53" s="613">
        <f>IF('EXHIBIT B- LOE Detail Input'!C53=0,"",'EXHIBIT B- LOE Detail Input'!C53)</f>
      </c>
      <c r="D53" s="614">
        <f>IF('EXHIBIT B- LOE Detail Input'!D53=0,"",'EXHIBIT B- LOE Detail Input'!D53)</f>
      </c>
      <c r="E53" s="581">
        <f>H53+L53+P53+T53</f>
        <v>0</v>
      </c>
      <c r="F53" s="153"/>
      <c r="G53" s="378"/>
      <c r="H53" s="581">
        <f>SUMPRODUCT(I53:J53,I$92:J$92)</f>
        <v>0</v>
      </c>
      <c r="I53" s="615"/>
      <c r="J53" s="616"/>
      <c r="K53" s="378"/>
      <c r="L53" s="581">
        <f>SUMPRODUCT(M53:N53,M$92:N$92)</f>
        <v>0</v>
      </c>
      <c r="M53" s="617"/>
      <c r="N53" s="618"/>
      <c r="O53" s="378"/>
      <c r="P53" s="581">
        <f>SUMPRODUCT(Q53:R53,Q$92:R$92)</f>
        <v>0</v>
      </c>
      <c r="Q53" s="622"/>
      <c r="R53" s="623"/>
      <c r="S53" s="378"/>
      <c r="T53" s="581">
        <f>SUMPRODUCT(U53:V53,U$92:V$92)</f>
        <v>0</v>
      </c>
      <c r="U53" s="624"/>
      <c r="V53" s="625"/>
    </row>
    <row r="54" spans="1:22" ht="22.5" customHeight="1" thickTop="1">
      <c r="A54" s="177"/>
      <c r="B54" s="536"/>
      <c r="C54" s="627"/>
      <c r="D54" s="621" t="s">
        <v>8</v>
      </c>
      <c r="E54" s="619">
        <f>SUBTOTAL(9,E49:E53)</f>
        <v>0</v>
      </c>
      <c r="F54" s="389"/>
      <c r="G54" s="378"/>
      <c r="H54" s="619">
        <f>SUBTOTAL(9,H49:H53)</f>
        <v>0</v>
      </c>
      <c r="I54" s="620">
        <f>SUBTOTAL(9,I49:I53)</f>
        <v>0</v>
      </c>
      <c r="J54" s="620">
        <f>SUBTOTAL(9,J49:J53)</f>
        <v>0</v>
      </c>
      <c r="K54" s="378"/>
      <c r="L54" s="619">
        <f>SUBTOTAL(9,L49:L53)</f>
        <v>0</v>
      </c>
      <c r="M54" s="620">
        <f>SUBTOTAL(9,M49:M53)</f>
        <v>0</v>
      </c>
      <c r="N54" s="620">
        <f>SUBTOTAL(9,N49:N53)</f>
        <v>0</v>
      </c>
      <c r="O54" s="378"/>
      <c r="P54" s="619">
        <f>SUBTOTAL(9,P49:P53)</f>
        <v>0</v>
      </c>
      <c r="Q54" s="620">
        <f>SUBTOTAL(9,Q49:Q53)</f>
        <v>0</v>
      </c>
      <c r="R54" s="620">
        <f>SUBTOTAL(9,R49:R53)</f>
        <v>0</v>
      </c>
      <c r="S54" s="378"/>
      <c r="T54" s="619">
        <f>SUBTOTAL(9,T49:T53)</f>
        <v>0</v>
      </c>
      <c r="U54" s="620">
        <f>SUBTOTAL(9,U49:U53)</f>
        <v>0</v>
      </c>
      <c r="V54" s="620">
        <f>SUBTOTAL(9,V49:V53)</f>
        <v>0</v>
      </c>
    </row>
    <row r="55" spans="1:22" ht="22.5" customHeight="1">
      <c r="A55" s="177"/>
      <c r="B55" s="164"/>
      <c r="C55" s="165"/>
      <c r="D55" s="164"/>
      <c r="E55" s="222"/>
      <c r="F55" s="166"/>
      <c r="G55" s="378"/>
      <c r="H55" s="587"/>
      <c r="I55" s="152"/>
      <c r="J55" s="153"/>
      <c r="K55" s="378"/>
      <c r="L55" s="587"/>
      <c r="M55" s="390"/>
      <c r="N55" s="390"/>
      <c r="O55" s="378"/>
      <c r="P55" s="587"/>
      <c r="Q55" s="390"/>
      <c r="R55" s="390"/>
      <c r="S55" s="378"/>
      <c r="T55" s="587"/>
      <c r="U55" s="390"/>
      <c r="V55" s="390"/>
    </row>
    <row r="56" spans="1:22" ht="22.5" customHeight="1" thickBot="1">
      <c r="A56" s="177"/>
      <c r="B56" s="167" t="str">
        <f>'EXHIBIT B- LOE Detail Input'!B56</f>
        <v>#</v>
      </c>
      <c r="C56" s="168" t="str">
        <f>'EXHIBIT B- LOE Detail Input'!C56</f>
        <v>#</v>
      </c>
      <c r="D56" s="167" t="str">
        <f>'EXHIBIT B- LOE Detail Input'!D56</f>
        <v>TITLE</v>
      </c>
      <c r="E56" s="391"/>
      <c r="F56" s="153"/>
      <c r="G56" s="378"/>
      <c r="H56" s="587"/>
      <c r="I56" s="152"/>
      <c r="J56" s="153"/>
      <c r="K56" s="378"/>
      <c r="L56" s="587"/>
      <c r="M56" s="390"/>
      <c r="N56" s="390"/>
      <c r="O56" s="378"/>
      <c r="P56" s="587"/>
      <c r="Q56" s="390"/>
      <c r="R56" s="390"/>
      <c r="S56" s="378"/>
      <c r="T56" s="587"/>
      <c r="U56" s="390"/>
      <c r="V56" s="390"/>
    </row>
    <row r="57" spans="1:22" ht="22.5" customHeight="1" thickTop="1">
      <c r="A57" s="177"/>
      <c r="B57" s="591">
        <f>IF('EXHIBIT B- LOE Detail Input'!B57=0,"",'EXHIBIT B- LOE Detail Input'!B57)</f>
      </c>
      <c r="C57" s="591">
        <f>IF('EXHIBIT B- LOE Detail Input'!C57=0,"",'EXHIBIT B- LOE Detail Input'!C57)</f>
      </c>
      <c r="D57" s="592">
        <f>IF('EXHIBIT B- LOE Detail Input'!D57=0,"",'EXHIBIT B- LOE Detail Input'!D57)</f>
      </c>
      <c r="E57" s="545">
        <f>H57+L57+P57+T57</f>
        <v>0</v>
      </c>
      <c r="F57" s="153"/>
      <c r="G57" s="378"/>
      <c r="H57" s="545">
        <f>SUMPRODUCT(I57:J57,I$92:J$92)</f>
        <v>0</v>
      </c>
      <c r="I57" s="381"/>
      <c r="J57" s="382"/>
      <c r="K57" s="378"/>
      <c r="L57" s="545">
        <f>SUMPRODUCT(M57:N57,M$92:N$92)</f>
        <v>0</v>
      </c>
      <c r="M57" s="383"/>
      <c r="N57" s="384"/>
      <c r="O57" s="378"/>
      <c r="P57" s="545">
        <f>SUMPRODUCT(Q57:R57,Q$92:R$92)</f>
        <v>0</v>
      </c>
      <c r="Q57" s="385"/>
      <c r="R57" s="386"/>
      <c r="S57" s="378"/>
      <c r="T57" s="545">
        <f>SUMPRODUCT(U57:V57,U$92:V$92)</f>
        <v>0</v>
      </c>
      <c r="U57" s="387"/>
      <c r="V57" s="388"/>
    </row>
    <row r="58" spans="1:22" ht="22.5" customHeight="1">
      <c r="A58" s="177"/>
      <c r="B58" s="591">
        <f>IF('EXHIBIT B- LOE Detail Input'!B58=0,"",'EXHIBIT B- LOE Detail Input'!B58)</f>
      </c>
      <c r="C58" s="591">
        <f>IF('EXHIBIT B- LOE Detail Input'!C58=0,"",'EXHIBIT B- LOE Detail Input'!C58)</f>
      </c>
      <c r="D58" s="592">
        <f>IF('EXHIBIT B- LOE Detail Input'!D58=0,"",'EXHIBIT B- LOE Detail Input'!D58)</f>
      </c>
      <c r="E58" s="545">
        <f>H58+L58+P58+T58</f>
        <v>0</v>
      </c>
      <c r="F58" s="153"/>
      <c r="G58" s="378"/>
      <c r="H58" s="545">
        <f>SUMPRODUCT(I58:J58,I$92:J$92)</f>
        <v>0</v>
      </c>
      <c r="I58" s="381"/>
      <c r="J58" s="382"/>
      <c r="K58" s="378"/>
      <c r="L58" s="545">
        <f>SUMPRODUCT(M58:N58,M$92:N$92)</f>
        <v>0</v>
      </c>
      <c r="M58" s="383"/>
      <c r="N58" s="384"/>
      <c r="O58" s="378"/>
      <c r="P58" s="545">
        <f>SUMPRODUCT(Q58:R58,Q$92:R$92)</f>
        <v>0</v>
      </c>
      <c r="Q58" s="385"/>
      <c r="R58" s="386"/>
      <c r="S58" s="378"/>
      <c r="T58" s="545">
        <f>SUMPRODUCT(U58:V58,U$92:V$92)</f>
        <v>0</v>
      </c>
      <c r="U58" s="387"/>
      <c r="V58" s="388"/>
    </row>
    <row r="59" spans="1:22" ht="22.5" customHeight="1">
      <c r="A59" s="177"/>
      <c r="B59" s="591">
        <f>IF('EXHIBIT B- LOE Detail Input'!B59=0,"",'EXHIBIT B- LOE Detail Input'!B59)</f>
      </c>
      <c r="C59" s="591">
        <f>IF('EXHIBIT B- LOE Detail Input'!C59=0,"",'EXHIBIT B- LOE Detail Input'!C59)</f>
      </c>
      <c r="D59" s="592">
        <f>IF('EXHIBIT B- LOE Detail Input'!D59=0,"",'EXHIBIT B- LOE Detail Input'!D59)</f>
      </c>
      <c r="E59" s="545">
        <f>H59+L59+P59+T59</f>
        <v>0</v>
      </c>
      <c r="F59" s="153"/>
      <c r="G59" s="378"/>
      <c r="H59" s="545">
        <f>SUMPRODUCT(I59:J59,I$92:J$92)</f>
        <v>0</v>
      </c>
      <c r="I59" s="381"/>
      <c r="J59" s="382"/>
      <c r="K59" s="378"/>
      <c r="L59" s="545">
        <f>SUMPRODUCT(M59:N59,M$92:N$92)</f>
        <v>0</v>
      </c>
      <c r="M59" s="383"/>
      <c r="N59" s="384"/>
      <c r="O59" s="378"/>
      <c r="P59" s="545">
        <f>SUMPRODUCT(Q59:R59,Q$92:R$92)</f>
        <v>0</v>
      </c>
      <c r="Q59" s="385"/>
      <c r="R59" s="386"/>
      <c r="S59" s="378"/>
      <c r="T59" s="545">
        <f>SUMPRODUCT(U59:V59,U$92:V$92)</f>
        <v>0</v>
      </c>
      <c r="U59" s="387"/>
      <c r="V59" s="388"/>
    </row>
    <row r="60" spans="1:22" ht="22.5" customHeight="1">
      <c r="A60" s="177"/>
      <c r="B60" s="591">
        <f>IF('EXHIBIT B- LOE Detail Input'!B60=0,"",'EXHIBIT B- LOE Detail Input'!B60)</f>
      </c>
      <c r="C60" s="591">
        <f>IF('EXHIBIT B- LOE Detail Input'!C60=0,"",'EXHIBIT B- LOE Detail Input'!C60)</f>
      </c>
      <c r="D60" s="592">
        <f>IF('EXHIBIT B- LOE Detail Input'!D60=0,"",'EXHIBIT B- LOE Detail Input'!D60)</f>
      </c>
      <c r="E60" s="545">
        <f>H60+L60+P60+T60</f>
        <v>0</v>
      </c>
      <c r="F60" s="153"/>
      <c r="G60" s="378"/>
      <c r="H60" s="545">
        <f>SUMPRODUCT(I60:J60,I$92:J$92)</f>
        <v>0</v>
      </c>
      <c r="I60" s="381"/>
      <c r="J60" s="382"/>
      <c r="K60" s="378"/>
      <c r="L60" s="545">
        <f>SUMPRODUCT(M60:N60,M$92:N$92)</f>
        <v>0</v>
      </c>
      <c r="M60" s="383"/>
      <c r="N60" s="384"/>
      <c r="O60" s="378"/>
      <c r="P60" s="545">
        <f>SUMPRODUCT(Q60:R60,Q$92:R$92)</f>
        <v>0</v>
      </c>
      <c r="Q60" s="385"/>
      <c r="R60" s="386"/>
      <c r="S60" s="378"/>
      <c r="T60" s="545">
        <f>SUMPRODUCT(U60:V60,U$92:V$92)</f>
        <v>0</v>
      </c>
      <c r="U60" s="387"/>
      <c r="V60" s="388"/>
    </row>
    <row r="61" spans="1:22" ht="22.5" customHeight="1" thickBot="1">
      <c r="A61" s="177"/>
      <c r="B61" s="613">
        <f>IF('EXHIBIT B- LOE Detail Input'!B61=0,"",'EXHIBIT B- LOE Detail Input'!B61)</f>
      </c>
      <c r="C61" s="613">
        <f>IF('EXHIBIT B- LOE Detail Input'!C61=0,"",'EXHIBIT B- LOE Detail Input'!C61)</f>
      </c>
      <c r="D61" s="614">
        <f>IF('EXHIBIT B- LOE Detail Input'!D61=0,"",'EXHIBIT B- LOE Detail Input'!D61)</f>
      </c>
      <c r="E61" s="581">
        <f>H61+L61+P61+T61</f>
        <v>0</v>
      </c>
      <c r="F61" s="153"/>
      <c r="G61" s="378"/>
      <c r="H61" s="581">
        <f>SUMPRODUCT(I61:J61,I$92:J$92)</f>
        <v>0</v>
      </c>
      <c r="I61" s="615"/>
      <c r="J61" s="616"/>
      <c r="K61" s="378"/>
      <c r="L61" s="581">
        <f>SUMPRODUCT(M61:N61,M$92:N$92)</f>
        <v>0</v>
      </c>
      <c r="M61" s="617"/>
      <c r="N61" s="618"/>
      <c r="O61" s="378"/>
      <c r="P61" s="581">
        <f>SUMPRODUCT(Q61:R61,Q$92:R$92)</f>
        <v>0</v>
      </c>
      <c r="Q61" s="622"/>
      <c r="R61" s="623"/>
      <c r="S61" s="378"/>
      <c r="T61" s="581">
        <f>SUMPRODUCT(U61:V61,U$92:V$92)</f>
        <v>0</v>
      </c>
      <c r="U61" s="624"/>
      <c r="V61" s="625"/>
    </row>
    <row r="62" spans="1:22" ht="22.5" customHeight="1" thickTop="1">
      <c r="A62" s="177"/>
      <c r="B62" s="536"/>
      <c r="C62" s="627"/>
      <c r="D62" s="621" t="s">
        <v>8</v>
      </c>
      <c r="E62" s="619">
        <f>SUBTOTAL(9,E57:E61)</f>
        <v>0</v>
      </c>
      <c r="F62" s="389"/>
      <c r="G62" s="378"/>
      <c r="H62" s="619">
        <f>SUBTOTAL(9,H57:H61)</f>
        <v>0</v>
      </c>
      <c r="I62" s="620">
        <f>SUBTOTAL(9,I57:I61)</f>
        <v>0</v>
      </c>
      <c r="J62" s="620">
        <f>SUBTOTAL(9,J57:J61)</f>
        <v>0</v>
      </c>
      <c r="K62" s="378"/>
      <c r="L62" s="619">
        <f>SUBTOTAL(9,L57:L61)</f>
        <v>0</v>
      </c>
      <c r="M62" s="620">
        <f>SUBTOTAL(9,M57:M61)</f>
        <v>0</v>
      </c>
      <c r="N62" s="620">
        <f>SUBTOTAL(9,N57:N61)</f>
        <v>0</v>
      </c>
      <c r="O62" s="378"/>
      <c r="P62" s="619">
        <f>SUBTOTAL(9,P57:P61)</f>
        <v>0</v>
      </c>
      <c r="Q62" s="620">
        <f>SUBTOTAL(9,Q57:Q61)</f>
        <v>0</v>
      </c>
      <c r="R62" s="620">
        <f>SUBTOTAL(9,R57:R61)</f>
        <v>0</v>
      </c>
      <c r="S62" s="378"/>
      <c r="T62" s="619">
        <f>SUBTOTAL(9,T57:T61)</f>
        <v>0</v>
      </c>
      <c r="U62" s="620">
        <f>SUBTOTAL(9,U57:U61)</f>
        <v>0</v>
      </c>
      <c r="V62" s="620">
        <f>SUBTOTAL(9,V57:V61)</f>
        <v>0</v>
      </c>
    </row>
    <row r="63" spans="1:22" ht="22.5" customHeight="1">
      <c r="A63" s="177"/>
      <c r="B63" s="164"/>
      <c r="C63" s="165"/>
      <c r="D63" s="164"/>
      <c r="E63" s="222"/>
      <c r="F63" s="166"/>
      <c r="G63" s="378"/>
      <c r="H63" s="587"/>
      <c r="I63" s="152"/>
      <c r="J63" s="153"/>
      <c r="K63" s="378"/>
      <c r="L63" s="587"/>
      <c r="M63" s="390"/>
      <c r="N63" s="390"/>
      <c r="O63" s="378"/>
      <c r="P63" s="587"/>
      <c r="Q63" s="390"/>
      <c r="R63" s="390"/>
      <c r="S63" s="378"/>
      <c r="T63" s="587"/>
      <c r="U63" s="390"/>
      <c r="V63" s="390"/>
    </row>
    <row r="64" spans="1:22" ht="22.5" customHeight="1" thickBot="1">
      <c r="A64" s="177"/>
      <c r="B64" s="167" t="str">
        <f>'EXHIBIT B- LOE Detail Input'!B64</f>
        <v>#</v>
      </c>
      <c r="C64" s="168" t="str">
        <f>'EXHIBIT B- LOE Detail Input'!C64</f>
        <v>#</v>
      </c>
      <c r="D64" s="167" t="str">
        <f>'EXHIBIT B- LOE Detail Input'!D64</f>
        <v>TITLE</v>
      </c>
      <c r="E64" s="391"/>
      <c r="F64" s="153"/>
      <c r="G64" s="378"/>
      <c r="H64" s="587"/>
      <c r="I64" s="152"/>
      <c r="J64" s="153"/>
      <c r="K64" s="378"/>
      <c r="L64" s="587"/>
      <c r="M64" s="390"/>
      <c r="N64" s="390"/>
      <c r="O64" s="378"/>
      <c r="P64" s="587"/>
      <c r="Q64" s="390"/>
      <c r="R64" s="390"/>
      <c r="S64" s="378"/>
      <c r="T64" s="587"/>
      <c r="U64" s="390"/>
      <c r="V64" s="390"/>
    </row>
    <row r="65" spans="1:22" ht="22.5" customHeight="1" thickTop="1">
      <c r="A65" s="177"/>
      <c r="B65" s="591">
        <f>IF('EXHIBIT B- LOE Detail Input'!B65=0,"",'EXHIBIT B- LOE Detail Input'!B65)</f>
      </c>
      <c r="C65" s="591">
        <f>IF('EXHIBIT B- LOE Detail Input'!C65=0,"",'EXHIBIT B- LOE Detail Input'!C65)</f>
      </c>
      <c r="D65" s="592">
        <f>IF('EXHIBIT B- LOE Detail Input'!D65=0,"",'EXHIBIT B- LOE Detail Input'!D65)</f>
      </c>
      <c r="E65" s="545">
        <f>H65+L65+P65+T65</f>
        <v>0</v>
      </c>
      <c r="F65" s="153"/>
      <c r="G65" s="378"/>
      <c r="H65" s="545">
        <f>SUMPRODUCT(I65:J65,I$92:J$92)</f>
        <v>0</v>
      </c>
      <c r="I65" s="381"/>
      <c r="J65" s="382"/>
      <c r="K65" s="378"/>
      <c r="L65" s="545">
        <f>SUMPRODUCT(M65:N65,M$92:N$92)</f>
        <v>0</v>
      </c>
      <c r="M65" s="383"/>
      <c r="N65" s="384"/>
      <c r="O65" s="378"/>
      <c r="P65" s="545">
        <f>SUMPRODUCT(Q65:R65,Q$92:R$92)</f>
        <v>0</v>
      </c>
      <c r="Q65" s="385"/>
      <c r="R65" s="386"/>
      <c r="S65" s="378"/>
      <c r="T65" s="545">
        <f>SUMPRODUCT(U65:V65,U$92:V$92)</f>
        <v>0</v>
      </c>
      <c r="U65" s="387"/>
      <c r="V65" s="388"/>
    </row>
    <row r="66" spans="1:22" ht="22.5" customHeight="1">
      <c r="A66" s="177"/>
      <c r="B66" s="591">
        <f>IF('EXHIBIT B- LOE Detail Input'!B66=0,"",'EXHIBIT B- LOE Detail Input'!B66)</f>
      </c>
      <c r="C66" s="591">
        <f>IF('EXHIBIT B- LOE Detail Input'!C66=0,"",'EXHIBIT B- LOE Detail Input'!C66)</f>
      </c>
      <c r="D66" s="592">
        <f>IF('EXHIBIT B- LOE Detail Input'!D66=0,"",'EXHIBIT B- LOE Detail Input'!D66)</f>
      </c>
      <c r="E66" s="545">
        <f>H66+L66+P66+T66</f>
        <v>0</v>
      </c>
      <c r="F66" s="153"/>
      <c r="G66" s="378"/>
      <c r="H66" s="545">
        <f>SUMPRODUCT(I66:J66,I$92:J$92)</f>
        <v>0</v>
      </c>
      <c r="I66" s="381"/>
      <c r="J66" s="382"/>
      <c r="K66" s="378"/>
      <c r="L66" s="545">
        <f>SUMPRODUCT(M66:N66,M$92:N$92)</f>
        <v>0</v>
      </c>
      <c r="M66" s="383"/>
      <c r="N66" s="384"/>
      <c r="O66" s="378"/>
      <c r="P66" s="545">
        <f>SUMPRODUCT(Q66:R66,Q$92:R$92)</f>
        <v>0</v>
      </c>
      <c r="Q66" s="385"/>
      <c r="R66" s="386"/>
      <c r="S66" s="378"/>
      <c r="T66" s="545">
        <f>SUMPRODUCT(U66:V66,U$92:V$92)</f>
        <v>0</v>
      </c>
      <c r="U66" s="387"/>
      <c r="V66" s="388"/>
    </row>
    <row r="67" spans="1:22" ht="22.5" customHeight="1">
      <c r="A67" s="177"/>
      <c r="B67" s="591">
        <f>IF('EXHIBIT B- LOE Detail Input'!B67=0,"",'EXHIBIT B- LOE Detail Input'!B67)</f>
      </c>
      <c r="C67" s="591">
        <f>IF('EXHIBIT B- LOE Detail Input'!C67=0,"",'EXHIBIT B- LOE Detail Input'!C67)</f>
      </c>
      <c r="D67" s="592">
        <f>IF('EXHIBIT B- LOE Detail Input'!D67=0,"",'EXHIBIT B- LOE Detail Input'!D67)</f>
      </c>
      <c r="E67" s="545">
        <f>H67+L67+P67+T67</f>
        <v>0</v>
      </c>
      <c r="F67" s="153"/>
      <c r="G67" s="378"/>
      <c r="H67" s="545">
        <f>SUMPRODUCT(I67:J67,I$92:J$92)</f>
        <v>0</v>
      </c>
      <c r="I67" s="381"/>
      <c r="J67" s="382"/>
      <c r="K67" s="378"/>
      <c r="L67" s="545">
        <f>SUMPRODUCT(M67:N67,M$92:N$92)</f>
        <v>0</v>
      </c>
      <c r="M67" s="383"/>
      <c r="N67" s="384"/>
      <c r="O67" s="378"/>
      <c r="P67" s="545">
        <f>SUMPRODUCT(Q67:R67,Q$92:R$92)</f>
        <v>0</v>
      </c>
      <c r="Q67" s="385"/>
      <c r="R67" s="386"/>
      <c r="S67" s="378"/>
      <c r="T67" s="545">
        <f>SUMPRODUCT(U67:V67,U$92:V$92)</f>
        <v>0</v>
      </c>
      <c r="U67" s="387"/>
      <c r="V67" s="388"/>
    </row>
    <row r="68" spans="1:22" ht="22.5" customHeight="1">
      <c r="A68" s="177"/>
      <c r="B68" s="591">
        <f>IF('EXHIBIT B- LOE Detail Input'!B68=0,"",'EXHIBIT B- LOE Detail Input'!B68)</f>
      </c>
      <c r="C68" s="591">
        <f>IF('EXHIBIT B- LOE Detail Input'!C68=0,"",'EXHIBIT B- LOE Detail Input'!C68)</f>
      </c>
      <c r="D68" s="592">
        <f>IF('EXHIBIT B- LOE Detail Input'!D68=0,"",'EXHIBIT B- LOE Detail Input'!D68)</f>
      </c>
      <c r="E68" s="545">
        <f>H68+L68+P68+T68</f>
        <v>0</v>
      </c>
      <c r="F68" s="153"/>
      <c r="G68" s="378"/>
      <c r="H68" s="545">
        <f>SUMPRODUCT(I68:J68,I$92:J$92)</f>
        <v>0</v>
      </c>
      <c r="I68" s="381"/>
      <c r="J68" s="382"/>
      <c r="K68" s="378"/>
      <c r="L68" s="545">
        <f>SUMPRODUCT(M68:N68,M$92:N$92)</f>
        <v>0</v>
      </c>
      <c r="M68" s="383"/>
      <c r="N68" s="384"/>
      <c r="O68" s="378"/>
      <c r="P68" s="545">
        <f>SUMPRODUCT(Q68:R68,Q$92:R$92)</f>
        <v>0</v>
      </c>
      <c r="Q68" s="385"/>
      <c r="R68" s="386"/>
      <c r="S68" s="378"/>
      <c r="T68" s="545">
        <f>SUMPRODUCT(U68:V68,U$92:V$92)</f>
        <v>0</v>
      </c>
      <c r="U68" s="387"/>
      <c r="V68" s="388"/>
    </row>
    <row r="69" spans="1:22" ht="22.5" customHeight="1" thickBot="1">
      <c r="A69" s="177"/>
      <c r="B69" s="613">
        <f>IF('EXHIBIT B- LOE Detail Input'!B69=0,"",'EXHIBIT B- LOE Detail Input'!B69)</f>
      </c>
      <c r="C69" s="613">
        <f>IF('EXHIBIT B- LOE Detail Input'!C69=0,"",'EXHIBIT B- LOE Detail Input'!C69)</f>
      </c>
      <c r="D69" s="614">
        <f>IF('EXHIBIT B- LOE Detail Input'!D69=0,"",'EXHIBIT B- LOE Detail Input'!D69)</f>
      </c>
      <c r="E69" s="581">
        <f>H69+L69+P69+T69</f>
        <v>0</v>
      </c>
      <c r="F69" s="153"/>
      <c r="G69" s="378"/>
      <c r="H69" s="581">
        <f>SUMPRODUCT(I69:J69,I$92:J$92)</f>
        <v>0</v>
      </c>
      <c r="I69" s="615"/>
      <c r="J69" s="616"/>
      <c r="K69" s="378"/>
      <c r="L69" s="581">
        <f>SUMPRODUCT(M69:N69,M$92:N$92)</f>
        <v>0</v>
      </c>
      <c r="M69" s="617"/>
      <c r="N69" s="618"/>
      <c r="O69" s="378"/>
      <c r="P69" s="581">
        <f>SUMPRODUCT(Q69:R69,Q$92:R$92)</f>
        <v>0</v>
      </c>
      <c r="Q69" s="622"/>
      <c r="R69" s="623"/>
      <c r="S69" s="378"/>
      <c r="T69" s="581">
        <f>SUMPRODUCT(U69:V69,U$92:V$92)</f>
        <v>0</v>
      </c>
      <c r="U69" s="624"/>
      <c r="V69" s="625"/>
    </row>
    <row r="70" spans="1:22" ht="22.5" customHeight="1" thickTop="1">
      <c r="A70" s="177"/>
      <c r="B70" s="536"/>
      <c r="C70" s="627"/>
      <c r="D70" s="621" t="s">
        <v>8</v>
      </c>
      <c r="E70" s="619">
        <f>SUBTOTAL(9,E65:E69)</f>
        <v>0</v>
      </c>
      <c r="F70" s="389"/>
      <c r="G70" s="378"/>
      <c r="H70" s="619">
        <f>SUBTOTAL(9,H65:H69)</f>
        <v>0</v>
      </c>
      <c r="I70" s="620">
        <f>SUBTOTAL(9,I65:I69)</f>
        <v>0</v>
      </c>
      <c r="J70" s="620">
        <f>SUBTOTAL(9,J65:J69)</f>
        <v>0</v>
      </c>
      <c r="K70" s="378"/>
      <c r="L70" s="619">
        <f>SUBTOTAL(9,L65:L69)</f>
        <v>0</v>
      </c>
      <c r="M70" s="620">
        <f>SUBTOTAL(9,M65:M69)</f>
        <v>0</v>
      </c>
      <c r="N70" s="620">
        <f>SUBTOTAL(9,N65:N69)</f>
        <v>0</v>
      </c>
      <c r="O70" s="378"/>
      <c r="P70" s="619">
        <f>SUBTOTAL(9,P65:P69)</f>
        <v>0</v>
      </c>
      <c r="Q70" s="620">
        <f>SUBTOTAL(9,Q65:Q69)</f>
        <v>0</v>
      </c>
      <c r="R70" s="620">
        <f>SUBTOTAL(9,R65:R69)</f>
        <v>0</v>
      </c>
      <c r="S70" s="378"/>
      <c r="T70" s="619">
        <f>SUBTOTAL(9,T65:T69)</f>
        <v>0</v>
      </c>
      <c r="U70" s="620">
        <f>SUBTOTAL(9,U65:U69)</f>
        <v>0</v>
      </c>
      <c r="V70" s="620">
        <f>SUBTOTAL(9,V65:V69)</f>
        <v>0</v>
      </c>
    </row>
    <row r="71" spans="1:22" ht="22.5" customHeight="1">
      <c r="A71" s="177"/>
      <c r="B71" s="164"/>
      <c r="C71" s="165"/>
      <c r="D71" s="164"/>
      <c r="E71" s="222"/>
      <c r="F71" s="166"/>
      <c r="G71" s="378"/>
      <c r="H71" s="587"/>
      <c r="I71" s="152"/>
      <c r="J71" s="153"/>
      <c r="K71" s="378"/>
      <c r="L71" s="587"/>
      <c r="M71" s="390"/>
      <c r="N71" s="390"/>
      <c r="O71" s="378"/>
      <c r="P71" s="587"/>
      <c r="Q71" s="390"/>
      <c r="R71" s="390"/>
      <c r="S71" s="378"/>
      <c r="T71" s="587"/>
      <c r="U71" s="390"/>
      <c r="V71" s="390"/>
    </row>
    <row r="72" spans="1:22" ht="22.5" customHeight="1" thickBot="1">
      <c r="A72" s="177"/>
      <c r="B72" s="167" t="str">
        <f>'EXHIBIT B- LOE Detail Input'!B72</f>
        <v>#</v>
      </c>
      <c r="C72" s="168" t="str">
        <f>'EXHIBIT B- LOE Detail Input'!C72</f>
        <v>#</v>
      </c>
      <c r="D72" s="167" t="str">
        <f>'EXHIBIT B- LOE Detail Input'!D72</f>
        <v>TITLE</v>
      </c>
      <c r="E72" s="391"/>
      <c r="F72" s="153"/>
      <c r="G72" s="378"/>
      <c r="H72" s="587"/>
      <c r="I72" s="152"/>
      <c r="J72" s="153"/>
      <c r="K72" s="378"/>
      <c r="L72" s="587"/>
      <c r="M72" s="390"/>
      <c r="N72" s="390"/>
      <c r="O72" s="378"/>
      <c r="P72" s="587"/>
      <c r="Q72" s="390"/>
      <c r="R72" s="390"/>
      <c r="S72" s="378"/>
      <c r="T72" s="587"/>
      <c r="U72" s="390"/>
      <c r="V72" s="390"/>
    </row>
    <row r="73" spans="1:22" ht="22.5" customHeight="1" thickTop="1">
      <c r="A73" s="177"/>
      <c r="B73" s="591">
        <f>IF('EXHIBIT B- LOE Detail Input'!B73=0,"",'EXHIBIT B- LOE Detail Input'!B73)</f>
      </c>
      <c r="C73" s="591">
        <f>IF('EXHIBIT B- LOE Detail Input'!C73=0,"",'EXHIBIT B- LOE Detail Input'!C73)</f>
      </c>
      <c r="D73" s="592">
        <f>IF('EXHIBIT B- LOE Detail Input'!D73=0,"",'EXHIBIT B- LOE Detail Input'!D73)</f>
      </c>
      <c r="E73" s="545">
        <f>H73+L73+P73+T73</f>
        <v>0</v>
      </c>
      <c r="F73" s="153"/>
      <c r="G73" s="378"/>
      <c r="H73" s="545">
        <f>SUMPRODUCT(I73:J73,I$92:J$92)</f>
        <v>0</v>
      </c>
      <c r="I73" s="381"/>
      <c r="J73" s="382"/>
      <c r="K73" s="378"/>
      <c r="L73" s="545">
        <f>SUMPRODUCT(M73:N73,M$92:N$92)</f>
        <v>0</v>
      </c>
      <c r="M73" s="383"/>
      <c r="N73" s="384"/>
      <c r="O73" s="378"/>
      <c r="P73" s="545">
        <f>SUMPRODUCT(Q73:R73,Q$92:R$92)</f>
        <v>0</v>
      </c>
      <c r="Q73" s="385"/>
      <c r="R73" s="386"/>
      <c r="S73" s="378"/>
      <c r="T73" s="545">
        <f>SUMPRODUCT(U73:V73,U$92:V$92)</f>
        <v>0</v>
      </c>
      <c r="U73" s="387"/>
      <c r="V73" s="388"/>
    </row>
    <row r="74" spans="1:22" ht="22.5" customHeight="1">
      <c r="A74" s="177"/>
      <c r="B74" s="591">
        <f>IF('EXHIBIT B- LOE Detail Input'!B74=0,"",'EXHIBIT B- LOE Detail Input'!B74)</f>
      </c>
      <c r="C74" s="591">
        <f>IF('EXHIBIT B- LOE Detail Input'!C74=0,"",'EXHIBIT B- LOE Detail Input'!C74)</f>
      </c>
      <c r="D74" s="592">
        <f>IF('EXHIBIT B- LOE Detail Input'!D74=0,"",'EXHIBIT B- LOE Detail Input'!D74)</f>
      </c>
      <c r="E74" s="545">
        <f>H74+L74+P74+T74</f>
        <v>0</v>
      </c>
      <c r="F74" s="153"/>
      <c r="G74" s="378"/>
      <c r="H74" s="545">
        <f>SUMPRODUCT(I74:J74,I$92:J$92)</f>
        <v>0</v>
      </c>
      <c r="I74" s="381"/>
      <c r="J74" s="382"/>
      <c r="K74" s="378"/>
      <c r="L74" s="545">
        <f>SUMPRODUCT(M74:N74,M$92:N$92)</f>
        <v>0</v>
      </c>
      <c r="M74" s="383"/>
      <c r="N74" s="384"/>
      <c r="O74" s="378"/>
      <c r="P74" s="545">
        <f>SUMPRODUCT(Q74:R74,Q$92:R$92)</f>
        <v>0</v>
      </c>
      <c r="Q74" s="385"/>
      <c r="R74" s="386"/>
      <c r="S74" s="378"/>
      <c r="T74" s="545">
        <f>SUMPRODUCT(U74:V74,U$92:V$92)</f>
        <v>0</v>
      </c>
      <c r="U74" s="387"/>
      <c r="V74" s="388"/>
    </row>
    <row r="75" spans="1:22" ht="22.5" customHeight="1">
      <c r="A75" s="177"/>
      <c r="B75" s="591">
        <f>IF('EXHIBIT B- LOE Detail Input'!B75=0,"",'EXHIBIT B- LOE Detail Input'!B75)</f>
      </c>
      <c r="C75" s="591">
        <f>IF('EXHIBIT B- LOE Detail Input'!C75=0,"",'EXHIBIT B- LOE Detail Input'!C75)</f>
      </c>
      <c r="D75" s="592">
        <f>IF('EXHIBIT B- LOE Detail Input'!D75=0,"",'EXHIBIT B- LOE Detail Input'!D75)</f>
      </c>
      <c r="E75" s="545">
        <f>H75+L75+P75+T75</f>
        <v>0</v>
      </c>
      <c r="F75" s="153"/>
      <c r="G75" s="378"/>
      <c r="H75" s="545">
        <f>SUMPRODUCT(I75:J75,I$92:J$92)</f>
        <v>0</v>
      </c>
      <c r="I75" s="381"/>
      <c r="J75" s="382"/>
      <c r="K75" s="378"/>
      <c r="L75" s="545">
        <f>SUMPRODUCT(M75:N75,M$92:N$92)</f>
        <v>0</v>
      </c>
      <c r="M75" s="383"/>
      <c r="N75" s="384"/>
      <c r="O75" s="378"/>
      <c r="P75" s="545">
        <f>SUMPRODUCT(Q75:R75,Q$92:R$92)</f>
        <v>0</v>
      </c>
      <c r="Q75" s="385"/>
      <c r="R75" s="386"/>
      <c r="S75" s="378"/>
      <c r="T75" s="545">
        <f>SUMPRODUCT(U75:V75,U$92:V$92)</f>
        <v>0</v>
      </c>
      <c r="U75" s="387"/>
      <c r="V75" s="388"/>
    </row>
    <row r="76" spans="1:22" ht="22.5" customHeight="1">
      <c r="A76" s="177"/>
      <c r="B76" s="591">
        <f>IF('EXHIBIT B- LOE Detail Input'!B76=0,"",'EXHIBIT B- LOE Detail Input'!B76)</f>
      </c>
      <c r="C76" s="591">
        <f>IF('EXHIBIT B- LOE Detail Input'!C76=0,"",'EXHIBIT B- LOE Detail Input'!C76)</f>
      </c>
      <c r="D76" s="592">
        <f>IF('EXHIBIT B- LOE Detail Input'!D76=0,"",'EXHIBIT B- LOE Detail Input'!D76)</f>
      </c>
      <c r="E76" s="545">
        <f>H76+L76+P76+T76</f>
        <v>0</v>
      </c>
      <c r="F76" s="153"/>
      <c r="G76" s="378"/>
      <c r="H76" s="545">
        <f>SUMPRODUCT(I76:J76,I$92:J$92)</f>
        <v>0</v>
      </c>
      <c r="I76" s="381"/>
      <c r="J76" s="382"/>
      <c r="K76" s="378"/>
      <c r="L76" s="545">
        <f>SUMPRODUCT(M76:N76,M$92:N$92)</f>
        <v>0</v>
      </c>
      <c r="M76" s="383"/>
      <c r="N76" s="384"/>
      <c r="O76" s="378"/>
      <c r="P76" s="545">
        <f>SUMPRODUCT(Q76:R76,Q$92:R$92)</f>
        <v>0</v>
      </c>
      <c r="Q76" s="385"/>
      <c r="R76" s="386"/>
      <c r="S76" s="378"/>
      <c r="T76" s="545">
        <f>SUMPRODUCT(U76:V76,U$92:V$92)</f>
        <v>0</v>
      </c>
      <c r="U76" s="387"/>
      <c r="V76" s="388"/>
    </row>
    <row r="77" spans="1:22" ht="22.5" customHeight="1" thickBot="1">
      <c r="A77" s="177"/>
      <c r="B77" s="613">
        <f>IF('EXHIBIT B- LOE Detail Input'!B77=0,"",'EXHIBIT B- LOE Detail Input'!B77)</f>
      </c>
      <c r="C77" s="613">
        <f>IF('EXHIBIT B- LOE Detail Input'!C77=0,"",'EXHIBIT B- LOE Detail Input'!C77)</f>
      </c>
      <c r="D77" s="614">
        <f>IF('EXHIBIT B- LOE Detail Input'!D77=0,"",'EXHIBIT B- LOE Detail Input'!D77)</f>
      </c>
      <c r="E77" s="581">
        <f>H77+L77+P77+T77</f>
        <v>0</v>
      </c>
      <c r="F77" s="153"/>
      <c r="G77" s="378"/>
      <c r="H77" s="581">
        <f>SUMPRODUCT(I77:J77,I$92:J$92)</f>
        <v>0</v>
      </c>
      <c r="I77" s="615"/>
      <c r="J77" s="616"/>
      <c r="K77" s="378"/>
      <c r="L77" s="581">
        <f>SUMPRODUCT(M77:N77,M$92:N$92)</f>
        <v>0</v>
      </c>
      <c r="M77" s="617"/>
      <c r="N77" s="618"/>
      <c r="O77" s="378"/>
      <c r="P77" s="581">
        <f>SUMPRODUCT(Q77:R77,Q$92:R$92)</f>
        <v>0</v>
      </c>
      <c r="Q77" s="622"/>
      <c r="R77" s="623"/>
      <c r="S77" s="378"/>
      <c r="T77" s="581">
        <f>SUMPRODUCT(U77:V77,U$92:V$92)</f>
        <v>0</v>
      </c>
      <c r="U77" s="624"/>
      <c r="V77" s="625"/>
    </row>
    <row r="78" spans="1:22" ht="22.5" customHeight="1" thickTop="1">
      <c r="A78" s="177"/>
      <c r="B78" s="536"/>
      <c r="C78" s="627"/>
      <c r="D78" s="621" t="s">
        <v>8</v>
      </c>
      <c r="E78" s="619">
        <f>SUBTOTAL(9,E73:E77)</f>
        <v>0</v>
      </c>
      <c r="F78" s="389"/>
      <c r="G78" s="378"/>
      <c r="H78" s="619">
        <f>SUBTOTAL(9,H73:H77)</f>
        <v>0</v>
      </c>
      <c r="I78" s="620">
        <f>SUBTOTAL(9,I73:I77)</f>
        <v>0</v>
      </c>
      <c r="J78" s="620">
        <f>SUBTOTAL(9,J73:J77)</f>
        <v>0</v>
      </c>
      <c r="K78" s="378"/>
      <c r="L78" s="619">
        <f>SUBTOTAL(9,L73:L77)</f>
        <v>0</v>
      </c>
      <c r="M78" s="620">
        <f>SUBTOTAL(9,M73:M77)</f>
        <v>0</v>
      </c>
      <c r="N78" s="620">
        <f>SUBTOTAL(9,N73:N77)</f>
        <v>0</v>
      </c>
      <c r="O78" s="378"/>
      <c r="P78" s="619">
        <f>SUBTOTAL(9,P73:P77)</f>
        <v>0</v>
      </c>
      <c r="Q78" s="620">
        <f>SUBTOTAL(9,Q73:Q77)</f>
        <v>0</v>
      </c>
      <c r="R78" s="620">
        <f>SUBTOTAL(9,R73:R77)</f>
        <v>0</v>
      </c>
      <c r="S78" s="378"/>
      <c r="T78" s="619">
        <f>SUBTOTAL(9,T73:T77)</f>
        <v>0</v>
      </c>
      <c r="U78" s="620">
        <f>SUBTOTAL(9,U73:U77)</f>
        <v>0</v>
      </c>
      <c r="V78" s="620">
        <f>SUBTOTAL(9,V73:V77)</f>
        <v>0</v>
      </c>
    </row>
    <row r="79" spans="1:22" ht="22.5" customHeight="1">
      <c r="A79" s="177"/>
      <c r="B79" s="164"/>
      <c r="C79" s="165"/>
      <c r="D79" s="164"/>
      <c r="E79" s="222"/>
      <c r="F79" s="166"/>
      <c r="G79" s="378"/>
      <c r="H79" s="587"/>
      <c r="I79" s="152"/>
      <c r="J79" s="153"/>
      <c r="K79" s="378"/>
      <c r="L79" s="587"/>
      <c r="M79" s="390"/>
      <c r="N79" s="390"/>
      <c r="O79" s="378"/>
      <c r="P79" s="587"/>
      <c r="Q79" s="390"/>
      <c r="R79" s="390"/>
      <c r="S79" s="378"/>
      <c r="T79" s="587"/>
      <c r="U79" s="390"/>
      <c r="V79" s="390"/>
    </row>
    <row r="80" spans="1:22" ht="22.5" customHeight="1" thickBot="1">
      <c r="A80" s="177"/>
      <c r="B80" s="167" t="str">
        <f>'EXHIBIT B- LOE Detail Input'!B80</f>
        <v>#</v>
      </c>
      <c r="C80" s="168" t="str">
        <f>'EXHIBIT B- LOE Detail Input'!C80</f>
        <v>#</v>
      </c>
      <c r="D80" s="167" t="str">
        <f>'EXHIBIT B- LOE Detail Input'!D80</f>
        <v>TITLE</v>
      </c>
      <c r="E80" s="391"/>
      <c r="F80" s="153"/>
      <c r="G80" s="378"/>
      <c r="H80" s="379"/>
      <c r="I80" s="169"/>
      <c r="J80" s="170"/>
      <c r="K80" s="378"/>
      <c r="L80" s="379"/>
      <c r="M80" s="392"/>
      <c r="N80" s="392"/>
      <c r="O80" s="378"/>
      <c r="P80" s="587"/>
      <c r="Q80" s="390"/>
      <c r="R80" s="390"/>
      <c r="S80" s="378"/>
      <c r="T80" s="587"/>
      <c r="U80" s="390"/>
      <c r="V80" s="390"/>
    </row>
    <row r="81" spans="1:22" ht="22.5" customHeight="1" thickTop="1">
      <c r="A81" s="177"/>
      <c r="B81" s="591">
        <f>IF('EXHIBIT B- LOE Detail Input'!B81=0,"",'EXHIBIT B- LOE Detail Input'!B81)</f>
      </c>
      <c r="C81" s="591">
        <f>IF('EXHIBIT B- LOE Detail Input'!C81=0,"",'EXHIBIT B- LOE Detail Input'!C81)</f>
      </c>
      <c r="D81" s="592">
        <f>IF('EXHIBIT B- LOE Detail Input'!D81=0,"",'EXHIBIT B- LOE Detail Input'!D81)</f>
      </c>
      <c r="E81" s="545">
        <f>H81+L81+P81+T81</f>
        <v>0</v>
      </c>
      <c r="F81" s="153"/>
      <c r="G81" s="378"/>
      <c r="H81" s="545">
        <f>SUMPRODUCT(I81:J81,I$92:J$92)</f>
        <v>0</v>
      </c>
      <c r="I81" s="381"/>
      <c r="J81" s="382"/>
      <c r="K81" s="378"/>
      <c r="L81" s="545">
        <f>SUMPRODUCT(M81:N81,M$92:N$92)</f>
        <v>0</v>
      </c>
      <c r="M81" s="383"/>
      <c r="N81" s="384"/>
      <c r="O81" s="378"/>
      <c r="P81" s="545">
        <f>SUMPRODUCT(Q81:R81,Q$92:R$92)</f>
        <v>0</v>
      </c>
      <c r="Q81" s="385"/>
      <c r="R81" s="386"/>
      <c r="S81" s="378"/>
      <c r="T81" s="545">
        <f>SUMPRODUCT(U81:V81,U$92:V$92)</f>
        <v>0</v>
      </c>
      <c r="U81" s="387"/>
      <c r="V81" s="388"/>
    </row>
    <row r="82" spans="1:22" ht="22.5" customHeight="1">
      <c r="A82" s="177"/>
      <c r="B82" s="591">
        <f>IF('EXHIBIT B- LOE Detail Input'!B82=0,"",'EXHIBIT B- LOE Detail Input'!B82)</f>
      </c>
      <c r="C82" s="591">
        <f>IF('EXHIBIT B- LOE Detail Input'!C82=0,"",'EXHIBIT B- LOE Detail Input'!C82)</f>
      </c>
      <c r="D82" s="592">
        <f>IF('EXHIBIT B- LOE Detail Input'!D82=0,"",'EXHIBIT B- LOE Detail Input'!D82)</f>
      </c>
      <c r="E82" s="545">
        <f>H82+L82+P82+T82</f>
        <v>0</v>
      </c>
      <c r="F82" s="153"/>
      <c r="G82" s="378"/>
      <c r="H82" s="545">
        <f>SUMPRODUCT(I82:J82,I$92:J$92)</f>
        <v>0</v>
      </c>
      <c r="I82" s="381"/>
      <c r="J82" s="382"/>
      <c r="K82" s="378"/>
      <c r="L82" s="545">
        <f>SUMPRODUCT(M82:N82,M$92:N$92)</f>
        <v>0</v>
      </c>
      <c r="M82" s="383"/>
      <c r="N82" s="384"/>
      <c r="O82" s="378"/>
      <c r="P82" s="545">
        <f>SUMPRODUCT(Q82:R82,Q$92:R$92)</f>
        <v>0</v>
      </c>
      <c r="Q82" s="385"/>
      <c r="R82" s="386"/>
      <c r="S82" s="378"/>
      <c r="T82" s="545">
        <f>SUMPRODUCT(U82:V82,U$92:V$92)</f>
        <v>0</v>
      </c>
      <c r="U82" s="387"/>
      <c r="V82" s="388"/>
    </row>
    <row r="83" spans="1:22" ht="22.5" customHeight="1">
      <c r="A83" s="177"/>
      <c r="B83" s="591">
        <f>IF('EXHIBIT B- LOE Detail Input'!B83=0,"",'EXHIBIT B- LOE Detail Input'!B83)</f>
      </c>
      <c r="C83" s="591">
        <f>IF('EXHIBIT B- LOE Detail Input'!C83=0,"",'EXHIBIT B- LOE Detail Input'!C83)</f>
      </c>
      <c r="D83" s="592">
        <f>IF('EXHIBIT B- LOE Detail Input'!D83=0,"",'EXHIBIT B- LOE Detail Input'!D83)</f>
      </c>
      <c r="E83" s="545">
        <f>H83+L83+P83+T83</f>
        <v>0</v>
      </c>
      <c r="F83" s="153"/>
      <c r="G83" s="378"/>
      <c r="H83" s="545">
        <f>SUMPRODUCT(I83:J83,I$92:J$92)</f>
        <v>0</v>
      </c>
      <c r="I83" s="381"/>
      <c r="J83" s="382"/>
      <c r="K83" s="378"/>
      <c r="L83" s="545">
        <f>SUMPRODUCT(M83:N83,M$92:N$92)</f>
        <v>0</v>
      </c>
      <c r="M83" s="383"/>
      <c r="N83" s="384"/>
      <c r="O83" s="378"/>
      <c r="P83" s="545">
        <f>SUMPRODUCT(Q83:R83,Q$92:R$92)</f>
        <v>0</v>
      </c>
      <c r="Q83" s="385"/>
      <c r="R83" s="386"/>
      <c r="S83" s="378"/>
      <c r="T83" s="545">
        <f>SUMPRODUCT(U83:V83,U$92:V$92)</f>
        <v>0</v>
      </c>
      <c r="U83" s="387"/>
      <c r="V83" s="388"/>
    </row>
    <row r="84" spans="1:22" ht="22.5" customHeight="1">
      <c r="A84" s="177"/>
      <c r="B84" s="591">
        <f>IF('EXHIBIT B- LOE Detail Input'!B84=0,"",'EXHIBIT B- LOE Detail Input'!B84)</f>
      </c>
      <c r="C84" s="591">
        <f>IF('EXHIBIT B- LOE Detail Input'!C84=0,"",'EXHIBIT B- LOE Detail Input'!C84)</f>
      </c>
      <c r="D84" s="592">
        <f>IF('EXHIBIT B- LOE Detail Input'!D84=0,"",'EXHIBIT B- LOE Detail Input'!D84)</f>
      </c>
      <c r="E84" s="545">
        <f>H84+L84+P84+T84</f>
        <v>0</v>
      </c>
      <c r="F84" s="153"/>
      <c r="G84" s="378"/>
      <c r="H84" s="545">
        <f>SUMPRODUCT(I84:J84,I$92:J$92)</f>
        <v>0</v>
      </c>
      <c r="I84" s="381"/>
      <c r="J84" s="382"/>
      <c r="K84" s="378"/>
      <c r="L84" s="545">
        <f>SUMPRODUCT(M84:N84,M$92:N$92)</f>
        <v>0</v>
      </c>
      <c r="M84" s="383"/>
      <c r="N84" s="384"/>
      <c r="O84" s="378"/>
      <c r="P84" s="545">
        <f>SUMPRODUCT(Q84:R84,Q$92:R$92)</f>
        <v>0</v>
      </c>
      <c r="Q84" s="385"/>
      <c r="R84" s="386"/>
      <c r="S84" s="378"/>
      <c r="T84" s="545">
        <f>SUMPRODUCT(U84:V84,U$92:V$92)</f>
        <v>0</v>
      </c>
      <c r="U84" s="387"/>
      <c r="V84" s="388"/>
    </row>
    <row r="85" spans="1:22" ht="22.5" customHeight="1" thickBot="1">
      <c r="A85" s="177"/>
      <c r="B85" s="613">
        <f>IF('EXHIBIT B- LOE Detail Input'!B85=0,"",'EXHIBIT B- LOE Detail Input'!B85)</f>
      </c>
      <c r="C85" s="613">
        <f>IF('EXHIBIT B- LOE Detail Input'!C85=0,"",'EXHIBIT B- LOE Detail Input'!C85)</f>
      </c>
      <c r="D85" s="614">
        <f>IF('EXHIBIT B- LOE Detail Input'!D85=0,"",'EXHIBIT B- LOE Detail Input'!D85)</f>
      </c>
      <c r="E85" s="581">
        <f>H85+L85+P85+T85</f>
        <v>0</v>
      </c>
      <c r="F85" s="153"/>
      <c r="G85" s="378"/>
      <c r="H85" s="581">
        <f>SUMPRODUCT(I85:J85,I$92:J$92)</f>
        <v>0</v>
      </c>
      <c r="I85" s="615"/>
      <c r="J85" s="616"/>
      <c r="K85" s="378"/>
      <c r="L85" s="581">
        <f>SUMPRODUCT(M85:N85,M$92:N$92)</f>
        <v>0</v>
      </c>
      <c r="M85" s="617"/>
      <c r="N85" s="618"/>
      <c r="O85" s="378"/>
      <c r="P85" s="581">
        <f>SUMPRODUCT(Q85:R85,Q$92:R$92)</f>
        <v>0</v>
      </c>
      <c r="Q85" s="622"/>
      <c r="R85" s="623"/>
      <c r="S85" s="378"/>
      <c r="T85" s="581">
        <f>SUMPRODUCT(U85:V85,U$92:V$92)</f>
        <v>0</v>
      </c>
      <c r="U85" s="624"/>
      <c r="V85" s="625"/>
    </row>
    <row r="86" spans="1:22" ht="22.5" customHeight="1" thickTop="1">
      <c r="A86" s="177"/>
      <c r="B86" s="536"/>
      <c r="C86" s="627"/>
      <c r="D86" s="621" t="s">
        <v>8</v>
      </c>
      <c r="E86" s="619">
        <f>SUBTOTAL(9,E81:E85)</f>
        <v>0</v>
      </c>
      <c r="F86" s="389"/>
      <c r="G86" s="378"/>
      <c r="H86" s="619">
        <f>SUBTOTAL(9,H81:H85)</f>
        <v>0</v>
      </c>
      <c r="I86" s="620">
        <f>SUBTOTAL(9,I81:I85)</f>
        <v>0</v>
      </c>
      <c r="J86" s="620">
        <f>SUBTOTAL(9,J81:J85)</f>
        <v>0</v>
      </c>
      <c r="K86" s="378"/>
      <c r="L86" s="619">
        <f>SUBTOTAL(9,L81:L85)</f>
        <v>0</v>
      </c>
      <c r="M86" s="620">
        <f>SUBTOTAL(9,M81:M85)</f>
        <v>0</v>
      </c>
      <c r="N86" s="620">
        <f>SUBTOTAL(9,N81:N85)</f>
        <v>0</v>
      </c>
      <c r="O86" s="378"/>
      <c r="P86" s="619">
        <f>SUBTOTAL(9,P81:P85)</f>
        <v>0</v>
      </c>
      <c r="Q86" s="620">
        <f>SUBTOTAL(9,Q81:Q85)</f>
        <v>0</v>
      </c>
      <c r="R86" s="620">
        <f>SUBTOTAL(9,R81:R85)</f>
        <v>0</v>
      </c>
      <c r="S86" s="378"/>
      <c r="T86" s="619">
        <f>SUBTOTAL(9,T81:T85)</f>
        <v>0</v>
      </c>
      <c r="U86" s="620">
        <f>SUBTOTAL(9,U81:U85)</f>
        <v>0</v>
      </c>
      <c r="V86" s="620">
        <f>SUBTOTAL(9,V81:V85)</f>
        <v>0</v>
      </c>
    </row>
    <row r="87" spans="1:22" ht="13.5" customHeight="1">
      <c r="A87" s="329"/>
      <c r="B87" s="372"/>
      <c r="C87" s="393"/>
      <c r="D87" s="372"/>
      <c r="E87" s="394"/>
      <c r="F87" s="389"/>
      <c r="G87" s="378"/>
      <c r="H87" s="394"/>
      <c r="I87" s="395"/>
      <c r="J87" s="395"/>
      <c r="K87" s="396"/>
      <c r="L87" s="394"/>
      <c r="M87" s="395"/>
      <c r="N87" s="395"/>
      <c r="O87" s="396"/>
      <c r="P87" s="394"/>
      <c r="Q87" s="395"/>
      <c r="R87" s="395"/>
      <c r="S87" s="396"/>
      <c r="T87" s="394"/>
      <c r="U87" s="395"/>
      <c r="V87" s="395"/>
    </row>
    <row r="88" spans="1:22" ht="14.25" customHeight="1">
      <c r="A88" s="177"/>
      <c r="B88" s="372"/>
      <c r="C88" s="393"/>
      <c r="D88" s="372"/>
      <c r="E88" s="394"/>
      <c r="F88" s="389"/>
      <c r="G88" s="378"/>
      <c r="H88" s="394"/>
      <c r="I88" s="395"/>
      <c r="J88" s="395"/>
      <c r="K88" s="396"/>
      <c r="L88" s="394"/>
      <c r="M88" s="395"/>
      <c r="N88" s="395"/>
      <c r="O88" s="396"/>
      <c r="P88" s="394"/>
      <c r="Q88" s="395"/>
      <c r="R88" s="395"/>
      <c r="S88" s="396"/>
      <c r="T88" s="394"/>
      <c r="U88" s="395"/>
      <c r="V88" s="395"/>
    </row>
    <row r="89" spans="1:22" ht="19.5" customHeight="1">
      <c r="A89" s="163"/>
      <c r="B89" s="397"/>
      <c r="C89" s="398"/>
      <c r="D89" s="525" t="s">
        <v>6</v>
      </c>
      <c r="E89" s="593">
        <f>SUBTOTAL(9,E8:E87)</f>
        <v>0</v>
      </c>
      <c r="F89" s="173"/>
      <c r="G89" s="378"/>
      <c r="H89" s="593">
        <f>SUBTOTAL(9,H8:H87)</f>
        <v>0</v>
      </c>
      <c r="I89" s="594">
        <f>SUBTOTAL(9,I8:I87)</f>
        <v>0</v>
      </c>
      <c r="J89" s="594">
        <f>SUBTOTAL(9,J8:J87)</f>
        <v>0</v>
      </c>
      <c r="K89" s="378"/>
      <c r="L89" s="593">
        <f>SUBTOTAL(9,L8:L87)</f>
        <v>0</v>
      </c>
      <c r="M89" s="594">
        <f>SUBTOTAL(9,M8:M87)</f>
        <v>0</v>
      </c>
      <c r="N89" s="594">
        <f>SUBTOTAL(9,N8:N87)</f>
        <v>0</v>
      </c>
      <c r="O89" s="378"/>
      <c r="P89" s="593">
        <f>SUBTOTAL(9,P8:P87)</f>
        <v>0</v>
      </c>
      <c r="Q89" s="594">
        <f>SUBTOTAL(9,Q8:Q87)</f>
        <v>0</v>
      </c>
      <c r="R89" s="594">
        <f>SUBTOTAL(9,R8:R87)</f>
        <v>0</v>
      </c>
      <c r="S89" s="378"/>
      <c r="T89" s="593">
        <f>SUBTOTAL(9,T8:T87)</f>
        <v>0</v>
      </c>
      <c r="U89" s="594">
        <f>SUBTOTAL(9,U8:U87)</f>
        <v>0</v>
      </c>
      <c r="V89" s="594">
        <f>SUBTOTAL(9,V8:V87)</f>
        <v>0</v>
      </c>
    </row>
    <row r="90" spans="1:22" ht="19.5" customHeight="1">
      <c r="A90" s="329"/>
      <c r="B90" s="397"/>
      <c r="C90" s="398"/>
      <c r="D90" s="399"/>
      <c r="E90" s="394"/>
      <c r="F90" s="173"/>
      <c r="G90" s="396"/>
      <c r="H90" s="394"/>
      <c r="I90" s="400"/>
      <c r="J90" s="400"/>
      <c r="K90" s="396"/>
      <c r="L90" s="401"/>
      <c r="M90" s="400"/>
      <c r="N90" s="400"/>
      <c r="O90" s="396"/>
      <c r="P90" s="401"/>
      <c r="Q90" s="400"/>
      <c r="R90" s="400"/>
      <c r="S90" s="396"/>
      <c r="T90" s="401"/>
      <c r="U90" s="400"/>
      <c r="V90" s="400"/>
    </row>
    <row r="91" spans="1:22" ht="19.5" customHeight="1">
      <c r="A91" s="163"/>
      <c r="B91" s="397"/>
      <c r="C91" s="398"/>
      <c r="D91" s="399"/>
      <c r="E91" s="394"/>
      <c r="F91" s="173"/>
      <c r="G91" s="396"/>
      <c r="H91" s="394"/>
      <c r="I91" s="400"/>
      <c r="J91" s="400"/>
      <c r="K91" s="396"/>
      <c r="L91" s="401"/>
      <c r="M91" s="400"/>
      <c r="N91" s="400"/>
      <c r="O91" s="396"/>
      <c r="P91" s="401"/>
      <c r="Q91" s="400"/>
      <c r="R91" s="400"/>
      <c r="S91" s="396"/>
      <c r="T91" s="401"/>
      <c r="U91" s="400"/>
      <c r="V91" s="400"/>
    </row>
    <row r="92" spans="1:22" ht="18" customHeight="1">
      <c r="A92" s="172"/>
      <c r="B92" s="403"/>
      <c r="C92" s="404"/>
      <c r="D92" s="402"/>
      <c r="E92" s="221"/>
      <c r="F92" s="246"/>
      <c r="G92" s="527" t="s">
        <v>60</v>
      </c>
      <c r="H92" s="548"/>
      <c r="I92" s="549">
        <v>1</v>
      </c>
      <c r="J92" s="549">
        <v>1</v>
      </c>
      <c r="K92" s="527" t="s">
        <v>60</v>
      </c>
      <c r="L92" s="548"/>
      <c r="M92" s="550">
        <v>1</v>
      </c>
      <c r="N92" s="550">
        <v>1</v>
      </c>
      <c r="O92" s="527" t="s">
        <v>60</v>
      </c>
      <c r="P92" s="548"/>
      <c r="Q92" s="551">
        <v>1</v>
      </c>
      <c r="R92" s="551">
        <v>1</v>
      </c>
      <c r="S92" s="527" t="s">
        <v>60</v>
      </c>
      <c r="T92" s="548"/>
      <c r="U92" s="552">
        <v>1</v>
      </c>
      <c r="V92" s="552">
        <v>1</v>
      </c>
    </row>
    <row r="93" spans="1:22" ht="21" customHeight="1">
      <c r="A93" s="225"/>
      <c r="B93" s="405"/>
      <c r="C93" s="404"/>
      <c r="D93" s="221"/>
      <c r="E93" s="223"/>
      <c r="F93" s="221"/>
      <c r="G93" s="595" t="s">
        <v>59</v>
      </c>
      <c r="H93" s="547">
        <f>SUBTOTAL(9,I93:J93)</f>
        <v>0</v>
      </c>
      <c r="I93" s="547">
        <f>I89*I92</f>
        <v>0</v>
      </c>
      <c r="J93" s="547">
        <f>J89*J92</f>
        <v>0</v>
      </c>
      <c r="K93" s="595" t="s">
        <v>59</v>
      </c>
      <c r="L93" s="547">
        <f>SUBTOTAL(9,M93:N93)</f>
        <v>0</v>
      </c>
      <c r="M93" s="547">
        <f>M89*M92</f>
        <v>0</v>
      </c>
      <c r="N93" s="547">
        <f>N89*N92</f>
        <v>0</v>
      </c>
      <c r="O93" s="595" t="s">
        <v>59</v>
      </c>
      <c r="P93" s="547">
        <f>SUBTOTAL(9,Q93:R93)</f>
        <v>0</v>
      </c>
      <c r="Q93" s="547">
        <f>Q89*Q92</f>
        <v>0</v>
      </c>
      <c r="R93" s="547">
        <f>R89*R92</f>
        <v>0</v>
      </c>
      <c r="S93" s="595" t="s">
        <v>59</v>
      </c>
      <c r="T93" s="547">
        <f>SUBTOTAL(9,U93:V93)</f>
        <v>0</v>
      </c>
      <c r="U93" s="547">
        <f>U89*U92</f>
        <v>0</v>
      </c>
      <c r="V93" s="547">
        <f>V89*V92</f>
        <v>0</v>
      </c>
    </row>
    <row r="94" ht="19.5" customHeight="1"/>
    <row r="95" ht="19.5" customHeight="1"/>
  </sheetData>
  <sheetProtection password="87C7" sheet="1" objects="1" scenarios="1"/>
  <mergeCells count="1">
    <mergeCell ref="B5:E5"/>
  </mergeCells>
  <hyperlinks>
    <hyperlink ref="G2" location="'Review Process-Instructions'!B15" display="Please see notes on the Instructions page!"/>
  </hyperlinks>
  <printOptions gridLines="1"/>
  <pageMargins left="1.18" right="0.5" top="0.62" bottom="0.66" header="0.49" footer="0.34"/>
  <pageSetup fitToHeight="1" fitToWidth="1" horizontalDpi="600" verticalDpi="600" orientation="landscape" pageOrder="overThenDown" paperSize="17" scale="27" r:id="rId1"/>
  <headerFooter alignWithMargins="0">
    <oddFooter>&amp;LPass 17&amp;R Printed or Viewed &amp;D
</oddFooter>
  </headerFooter>
  <rowBreaks count="1" manualBreakCount="1">
    <brk id="94" max="33" man="1"/>
  </rowBreaks>
</worksheet>
</file>

<file path=xl/worksheets/sheet5.xml><?xml version="1.0" encoding="utf-8"?>
<worksheet xmlns="http://schemas.openxmlformats.org/spreadsheetml/2006/main" xmlns:r="http://schemas.openxmlformats.org/officeDocument/2006/relationships">
  <sheetPr codeName="Sheet9">
    <pageSetUpPr fitToPage="1"/>
  </sheetPr>
  <dimension ref="A1:AR90"/>
  <sheetViews>
    <sheetView zoomScale="70" zoomScaleNormal="70" zoomScalePageLayoutView="0" workbookViewId="0" topLeftCell="A1">
      <selection activeCell="A1" sqref="A1"/>
    </sheetView>
  </sheetViews>
  <sheetFormatPr defaultColWidth="9.140625" defaultRowHeight="12.75"/>
  <cols>
    <col min="1" max="1" width="4.7109375" style="0" customWidth="1"/>
    <col min="2" max="2" width="8.00390625" style="0" customWidth="1"/>
    <col min="3" max="3" width="11.140625" style="0" customWidth="1"/>
    <col min="4" max="4" width="48.28125" style="0" customWidth="1"/>
    <col min="5" max="5" width="18.7109375" style="0" customWidth="1"/>
    <col min="6" max="7" width="20.28125" style="487" customWidth="1"/>
    <col min="8" max="8" width="18.7109375" style="0" customWidth="1"/>
    <col min="9" max="9" width="3.140625" style="487" customWidth="1"/>
    <col min="10" max="15" width="14.00390625" style="487" customWidth="1"/>
    <col min="16" max="16" width="4.421875" style="487" customWidth="1"/>
    <col min="17" max="44" width="19.28125" style="487" customWidth="1"/>
    <col min="45" max="233" width="8.7109375" style="0" customWidth="1"/>
  </cols>
  <sheetData>
    <row r="1" spans="1:44" ht="26.25" customHeight="1">
      <c r="A1" s="80" t="s">
        <v>189</v>
      </c>
      <c r="B1" s="156"/>
      <c r="C1" s="157"/>
      <c r="D1" s="10"/>
      <c r="E1" s="236"/>
      <c r="F1" s="413" t="s">
        <v>46</v>
      </c>
      <c r="G1" s="376"/>
      <c r="H1" s="236"/>
      <c r="I1" s="376"/>
      <c r="J1" s="376"/>
      <c r="K1" s="376"/>
      <c r="L1" s="376"/>
      <c r="M1" s="376"/>
      <c r="N1" s="376"/>
      <c r="O1" s="376"/>
      <c r="P1" s="376"/>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row>
    <row r="2" spans="1:44" ht="27" customHeight="1">
      <c r="A2" s="128" t="s">
        <v>74</v>
      </c>
      <c r="B2" s="158"/>
      <c r="C2" s="171"/>
      <c r="D2" s="420">
        <f>'EXHIBIT B- LOE Detail Input'!D2</f>
        <v>0</v>
      </c>
      <c r="E2" s="239"/>
      <c r="F2" s="637" t="s">
        <v>128</v>
      </c>
      <c r="G2" s="239"/>
      <c r="H2" s="239"/>
      <c r="I2" s="239"/>
      <c r="J2" s="239"/>
      <c r="K2" s="239"/>
      <c r="L2" s="239"/>
      <c r="M2" s="239"/>
      <c r="N2" s="239"/>
      <c r="O2" s="239"/>
      <c r="P2" s="23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row>
    <row r="3" spans="1:44" ht="20.25" customHeight="1">
      <c r="A3" s="160" t="s">
        <v>29</v>
      </c>
      <c r="B3" s="175"/>
      <c r="C3" s="159"/>
      <c r="D3" s="423">
        <f>'EXHIBIT B- LOE Detail Input'!D3</f>
        <v>0</v>
      </c>
      <c r="E3" s="239"/>
      <c r="F3" s="239"/>
      <c r="G3" s="239"/>
      <c r="H3" s="23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row>
    <row r="4" spans="1:44" ht="31.5" customHeight="1">
      <c r="A4" s="160" t="s">
        <v>30</v>
      </c>
      <c r="B4" s="129"/>
      <c r="C4" s="162"/>
      <c r="D4" s="423">
        <f>'EXHIBIT B- LOE Detail Input'!D4</f>
        <v>0</v>
      </c>
      <c r="E4" s="239"/>
      <c r="F4" s="884"/>
      <c r="G4" s="239"/>
      <c r="H4" s="239"/>
      <c r="I4" s="239"/>
      <c r="J4" s="239"/>
      <c r="K4" s="239"/>
      <c r="L4" s="239"/>
      <c r="M4" s="239"/>
      <c r="N4" s="239"/>
      <c r="O4" s="239"/>
      <c r="P4" s="23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row>
    <row r="5" spans="1:44" ht="44.25" customHeight="1">
      <c r="A5" s="160"/>
      <c r="B5" s="222"/>
      <c r="C5" s="222"/>
      <c r="D5" s="222"/>
      <c r="E5" s="239"/>
      <c r="F5" s="239"/>
      <c r="G5" s="885">
        <v>0</v>
      </c>
      <c r="H5" s="239"/>
      <c r="I5" s="239"/>
      <c r="J5" s="239"/>
      <c r="K5" s="239"/>
      <c r="L5" s="239"/>
      <c r="M5" s="239"/>
      <c r="N5" s="239"/>
      <c r="O5" s="239"/>
      <c r="P5" s="23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row>
    <row r="6" spans="1:44" ht="87.75" customHeight="1">
      <c r="A6" s="84"/>
      <c r="B6" s="222"/>
      <c r="C6" s="222"/>
      <c r="D6" s="222"/>
      <c r="E6" s="847" t="s">
        <v>184</v>
      </c>
      <c r="F6" s="882"/>
      <c r="G6" s="882"/>
      <c r="H6" s="883"/>
      <c r="I6" s="816"/>
      <c r="J6" s="847" t="s">
        <v>173</v>
      </c>
      <c r="K6" s="848"/>
      <c r="L6" s="848"/>
      <c r="M6" s="849" t="s">
        <v>172</v>
      </c>
      <c r="N6" s="917">
        <v>2007</v>
      </c>
      <c r="O6" s="918"/>
      <c r="P6" s="179"/>
      <c r="Q6" s="870" t="str">
        <f>PrimeName</f>
        <v>PRIME'S Name</v>
      </c>
      <c r="R6" s="871"/>
      <c r="S6" s="871"/>
      <c r="T6" s="871"/>
      <c r="U6" s="871"/>
      <c r="V6" s="871"/>
      <c r="W6" s="872"/>
      <c r="X6" s="873" t="str">
        <f>SUB1Name</f>
        <v>SUB #1's Name</v>
      </c>
      <c r="Y6" s="874"/>
      <c r="Z6" s="874"/>
      <c r="AA6" s="874"/>
      <c r="AB6" s="874"/>
      <c r="AC6" s="874"/>
      <c r="AD6" s="886"/>
      <c r="AE6" s="875" t="str">
        <f>SUB2Name</f>
        <v>SUB #2's Name</v>
      </c>
      <c r="AF6" s="876"/>
      <c r="AG6" s="876"/>
      <c r="AH6" s="876"/>
      <c r="AI6" s="876"/>
      <c r="AJ6" s="876"/>
      <c r="AK6" s="876"/>
      <c r="AL6" s="877" t="str">
        <f>SUB3Name</f>
        <v>SUB #3's Name</v>
      </c>
      <c r="AM6" s="878"/>
      <c r="AN6" s="878"/>
      <c r="AO6" s="878"/>
      <c r="AP6" s="878"/>
      <c r="AQ6" s="878"/>
      <c r="AR6" s="879"/>
    </row>
    <row r="7" spans="1:44" ht="59.25" customHeight="1">
      <c r="A7" s="10"/>
      <c r="B7" s="588" t="str">
        <f>'EXHIBIT B- LOE Detail Input'!B6</f>
        <v>Phase or Task #</v>
      </c>
      <c r="C7" s="588" t="str">
        <f>'EXHIBIT B- LOE Detail Input'!C6</f>
        <v>Task or Subtask #</v>
      </c>
      <c r="D7" s="589" t="str">
        <f>'EXHIBIT B- LOE Detail Input'!D6</f>
        <v>PHASES / TASKS / SUBTASKS TITLES</v>
      </c>
      <c r="E7" s="508" t="s">
        <v>67</v>
      </c>
      <c r="F7" s="508" t="s">
        <v>190</v>
      </c>
      <c r="G7" s="508" t="s">
        <v>191</v>
      </c>
      <c r="H7" s="508" t="s">
        <v>203</v>
      </c>
      <c r="I7" s="179"/>
      <c r="J7" s="513" t="s">
        <v>138</v>
      </c>
      <c r="K7" s="513" t="s">
        <v>139</v>
      </c>
      <c r="L7" s="513" t="s">
        <v>140</v>
      </c>
      <c r="M7" s="513" t="s">
        <v>141</v>
      </c>
      <c r="N7" s="513" t="s">
        <v>142</v>
      </c>
      <c r="O7" s="513" t="s">
        <v>174</v>
      </c>
      <c r="P7" s="179"/>
      <c r="Q7" s="513" t="s">
        <v>18</v>
      </c>
      <c r="R7" s="513" t="s">
        <v>57</v>
      </c>
      <c r="S7" s="513" t="s">
        <v>24</v>
      </c>
      <c r="T7" s="513" t="s">
        <v>175</v>
      </c>
      <c r="U7" s="513" t="s">
        <v>180</v>
      </c>
      <c r="V7" s="513" t="s">
        <v>201</v>
      </c>
      <c r="W7" s="513" t="s">
        <v>202</v>
      </c>
      <c r="X7" s="513" t="s">
        <v>192</v>
      </c>
      <c r="Y7" s="513" t="s">
        <v>71</v>
      </c>
      <c r="Z7" s="513" t="s">
        <v>193</v>
      </c>
      <c r="AA7" s="513" t="s">
        <v>194</v>
      </c>
      <c r="AB7" s="513" t="s">
        <v>181</v>
      </c>
      <c r="AC7" s="513" t="s">
        <v>204</v>
      </c>
      <c r="AD7" s="513" t="s">
        <v>205</v>
      </c>
      <c r="AE7" s="513" t="s">
        <v>195</v>
      </c>
      <c r="AF7" s="513" t="s">
        <v>73</v>
      </c>
      <c r="AG7" s="513" t="s">
        <v>196</v>
      </c>
      <c r="AH7" s="513" t="s">
        <v>197</v>
      </c>
      <c r="AI7" s="513" t="s">
        <v>183</v>
      </c>
      <c r="AJ7" s="513" t="s">
        <v>206</v>
      </c>
      <c r="AK7" s="513" t="s">
        <v>207</v>
      </c>
      <c r="AL7" s="513" t="s">
        <v>198</v>
      </c>
      <c r="AM7" s="513" t="s">
        <v>72</v>
      </c>
      <c r="AN7" s="513" t="s">
        <v>199</v>
      </c>
      <c r="AO7" s="513" t="s">
        <v>200</v>
      </c>
      <c r="AP7" s="513" t="s">
        <v>182</v>
      </c>
      <c r="AQ7" s="513" t="s">
        <v>208</v>
      </c>
      <c r="AR7" s="513" t="s">
        <v>209</v>
      </c>
    </row>
    <row r="8" spans="1:44" ht="20.25" customHeight="1" thickBot="1">
      <c r="A8" s="177"/>
      <c r="B8" s="167" t="str">
        <f>'EXHIBIT B- LOE Detail Input'!B8</f>
        <v>#</v>
      </c>
      <c r="C8" s="586" t="str">
        <f>'EXHIBIT B- LOE Detail Input'!C8</f>
        <v>#</v>
      </c>
      <c r="D8" s="167" t="str">
        <f>'EXHIBIT B- LOE Detail Input'!D8</f>
        <v>TITLE</v>
      </c>
      <c r="E8" s="587"/>
      <c r="F8" s="179"/>
      <c r="G8" s="179"/>
      <c r="H8" s="587"/>
      <c r="I8" s="179"/>
      <c r="J8" s="179"/>
      <c r="K8" s="179"/>
      <c r="L8" s="179"/>
      <c r="M8" s="179"/>
      <c r="N8" s="179"/>
      <c r="O8" s="179"/>
      <c r="P8" s="179"/>
      <c r="Q8" s="542"/>
      <c r="R8" s="542"/>
      <c r="S8" s="542"/>
      <c r="T8" s="542"/>
      <c r="U8" s="542"/>
      <c r="V8" s="542"/>
      <c r="W8" s="542"/>
      <c r="X8" s="542"/>
      <c r="Y8" s="542"/>
      <c r="Z8" s="542"/>
      <c r="AA8" s="542"/>
      <c r="AB8" s="542"/>
      <c r="AC8" s="542"/>
      <c r="AD8" s="542"/>
      <c r="AE8" s="542"/>
      <c r="AF8" s="542"/>
      <c r="AG8" s="542"/>
      <c r="AH8" s="542"/>
      <c r="AI8" s="542"/>
      <c r="AJ8" s="542"/>
      <c r="AK8" s="542"/>
      <c r="AL8" s="542"/>
      <c r="AM8" s="542"/>
      <c r="AN8" s="542"/>
      <c r="AO8" s="542"/>
      <c r="AP8" s="542"/>
      <c r="AQ8" s="542"/>
      <c r="AR8" s="542"/>
    </row>
    <row r="9" spans="1:44" ht="22.5" customHeight="1" thickTop="1">
      <c r="A9" s="177"/>
      <c r="B9" s="591">
        <f>IF('EXHIBIT B- LOE Detail Input'!B9=0,"",'EXHIBIT B- LOE Detail Input'!B9)</f>
      </c>
      <c r="C9" s="591">
        <f>IF('EXHIBIT B- LOE Detail Input'!C9=0,"",'EXHIBIT B- LOE Detail Input'!C9)</f>
      </c>
      <c r="D9" s="592">
        <f>IF('EXHIBIT B- LOE Detail Input'!D9=0,"",'EXHIBIT B- LOE Detail Input'!D9)</f>
      </c>
      <c r="E9" s="524">
        <f>Q9+X9+AE9+AL9</f>
        <v>0</v>
      </c>
      <c r="F9" s="523">
        <f aca="true" t="shared" si="0" ref="F9:G13">T9+AA9+AH9+AO9</f>
        <v>0</v>
      </c>
      <c r="G9" s="523">
        <f t="shared" si="0"/>
        <v>0</v>
      </c>
      <c r="H9" s="545">
        <f>W9+AD9+AK9+AR9</f>
        <v>0</v>
      </c>
      <c r="I9" s="817"/>
      <c r="J9" s="819">
        <v>1</v>
      </c>
      <c r="K9" s="820"/>
      <c r="L9" s="820"/>
      <c r="M9" s="820"/>
      <c r="N9" s="821"/>
      <c r="O9" s="832">
        <f aca="true" t="shared" si="1" ref="O9:O14">SUM(J9:N9)</f>
        <v>1</v>
      </c>
      <c r="P9" s="179"/>
      <c r="Q9" s="524">
        <f ca="1">OFFSET(PrimeName,ROW(Q9)-5,0,1,1)</f>
        <v>0</v>
      </c>
      <c r="R9" s="545">
        <f ca="1">OFFSET(PrimeName,ROW(R9)-5,1,1,1)</f>
        <v>0</v>
      </c>
      <c r="S9" s="545">
        <f ca="1">OFFSET(PrimeName,ROW(S9)-5,2,1,1)</f>
        <v>0</v>
      </c>
      <c r="T9" s="545">
        <f>IF(EscalationBaseYear&gt;PrimeBasisYear,-FV(PrimeEscalation,EscalationBaseYear-PrimeBasisYear,0,1),1)*$J9*S9+IF(EscalationBaseYear+1&gt;PrimeBasisYear,-FV(PrimeEscalation,EscalationBaseYear+1-PrimeBasisYear,0,1),1)*$K9*S9+IF(EscalationBaseYear+2&gt;PrimeBasisYear,-FV(PrimeEscalation,EscalationBaseYear+2-PrimeBasisYear,0,1),1)*$L9*S9+IF(EscalationBaseYear+3&gt;PrimeBasisYear,-FV(PrimeEscalation,EscalationBaseYear+3-PrimeBasisYear,0,1),1)*$M9*S9+IF(EscalationBaseYear+4&gt;PrimeBasisYear,-FV(PrimeEscalation,EscalationBaseYear+4-PrimeBasisYear,0,1),1)*$N9*S9</f>
        <v>0</v>
      </c>
      <c r="U9" s="545">
        <f>PrimeAPCRate*Q9</f>
        <v>0</v>
      </c>
      <c r="V9" s="545">
        <f>IF(EscalationBaseYear&gt;PrimeBasisYear,-FV(PrimeEscalation,EscalationBaseYear-PrimeBasisYear,0,1),1)*$J9*R9+IF(EscalationBaseYear+1&gt;PrimeBasisYear,-FV(PrimeEscalation,EscalationBaseYear+1-PrimeBasisYear,0,1),1)*$K9*R9+IF(EscalationBaseYear+2&gt;PrimeBasisYear,-FV(PrimeEscalation,EscalationBaseYear+2-PrimeBasisYear,0,1),1)*$L9*R9+IF(EscalationBaseYear+3&gt;PrimeBasisYear,-FV(PrimeEscalation,EscalationBaseYear+3-PrimeBasisYear,0,1),1)*$M9*R9+IF(EscalationBaseYear+4&gt;PrimeBasisYear,-FV(PrimeEscalation,EscalationBaseYear+4-PrimeBasisYear,0,1),1)*$N9*R9</f>
        <v>0</v>
      </c>
      <c r="W9" s="545">
        <f>PrimeFee*V9</f>
        <v>0</v>
      </c>
      <c r="X9" s="524">
        <f ca="1">OFFSET(SUB1Name,ROW(X9)-5,0,1,1)</f>
        <v>0</v>
      </c>
      <c r="Y9" s="545">
        <f ca="1">OFFSET(SUB1Name,ROW(Y9)-5,1,1,1)</f>
        <v>0</v>
      </c>
      <c r="Z9" s="545">
        <f ca="1">OFFSET(SUB1Name,ROW(Z9)-5,2,1,1)</f>
        <v>0</v>
      </c>
      <c r="AA9" s="545">
        <f>IF(EscalationBaseYear&gt;Sub1BasisYear,-FV(Sub1Escalation,EscalationBaseYear-Sub1BasisYear,0,1),1)*$J9*Z9+IF(EscalationBaseYear+1&gt;Sub1BasisYear,-FV(Sub1Escalation,EscalationBaseYear+1-Sub1BasisYear,0,1),1)*$K9*Z9+IF(EscalationBaseYear+2&gt;Sub1BasisYear,-FV(Sub1Escalation,EscalationBaseYear+2-Sub1BasisYear,0,1),1)*$L9*Z9+IF(EscalationBaseYear+3&gt;Sub1BasisYear,-FV(Sub1Escalation,EscalationBaseYear+3-Sub1BasisYear,0,1),1)*$M9*Z9+IF(EscalationBaseYear+4&gt;Sub1BasisYear,-FV(Sub1Escalation,EscalationBaseYear+4-Sub1BasisYear,0,1),1)*$N9*Z9</f>
        <v>0</v>
      </c>
      <c r="AB9" s="545">
        <f>Sub1APCRate*X9</f>
        <v>0</v>
      </c>
      <c r="AC9" s="545">
        <f>IF(EscalationBaseYear&gt;Sub1BasisYear,-FV(Sub1Escalation,EscalationBaseYear-Sub1BasisYear,0,1),1)*$J9*Y9+IF(EscalationBaseYear+1&gt;Sub1BasisYear,-FV(Sub1Escalation,EscalationBaseYear+1-Sub1BasisYear,0,1),1)*$K9*Y9+IF(EscalationBaseYear+2&gt;Sub1BasisYear,-FV(Sub1Escalation,EscalationBaseYear+2-Sub1BasisYear,0,1),1)*$L9*Y9+IF(EscalationBaseYear+3&gt;Sub1BasisYear,-FV(Sub1Escalation,EscalationBaseYear+3-Sub1BasisYear,0,1),1)*$M9*Y9+IF(EscalationBaseYear+4&gt;Sub1BasisYear,-FV(Sub1Escalation,EscalationBaseYear+4-Sub1BasisYear,0,1),1)*$N9*Y9</f>
        <v>0</v>
      </c>
      <c r="AD9" s="545">
        <f>Sub1Fee*AC9</f>
        <v>0</v>
      </c>
      <c r="AE9" s="524">
        <f ca="1">OFFSET(SUB2Name,ROW(AE9)-5,0,1,1)</f>
        <v>0</v>
      </c>
      <c r="AF9" s="545">
        <f ca="1">OFFSET(SUB2Name,ROW(AF9)-5,1,1,1)</f>
        <v>0</v>
      </c>
      <c r="AG9" s="545">
        <f ca="1">OFFSET(SUB2Name,ROW(AG9)-5,2,1,1)</f>
        <v>0</v>
      </c>
      <c r="AH9" s="545">
        <f>IF(EscalationBaseYear&gt;Sub2BasisYear,-FV(Sub2Escalation,EscalationBaseYear-Sub2BasisYear,0,1),1)*$J9*AG9+IF(EscalationBaseYear+1&gt;Sub2BasisYear,-FV(Sub2Escalation,EscalationBaseYear+1-Sub2BasisYear,0,1),1)*$K9*AG9+IF(EscalationBaseYear+2&gt;Sub2BasisYear,-FV(Sub2Escalation,EscalationBaseYear+2-Sub2BasisYear,0,1),1)*$L9*AG9+IF(EscalationBaseYear+3&gt;Sub2BasisYear,-FV(Sub2Escalation,EscalationBaseYear+3-Sub2BasisYear,0,1),1)*$M9*AG9+IF(EscalationBaseYear+4&gt;Sub2BasisYear,-FV(Sub2Escalation,EscalationBaseYear+4-Sub2BasisYear,0,1),1)*$N9*AG9</f>
        <v>0</v>
      </c>
      <c r="AI9" s="545">
        <f>Sub2APCRate*AE9</f>
        <v>0</v>
      </c>
      <c r="AJ9" s="545">
        <f>IF(EscalationBaseYear&gt;Sub2BasisYear,-FV(Sub2Escalation,EscalationBaseYear-Sub2BasisYear,0,1),1)*$J9*AF9+IF(EscalationBaseYear+1&gt;Sub2BasisYear,-FV(Sub2Escalation,EscalationBaseYear+1-Sub2BasisYear,0,1),1)*$K9*AF9+IF(EscalationBaseYear+2&gt;Sub2BasisYear,-FV(Sub2Escalation,EscalationBaseYear+2-Sub2BasisYear,0,1),1)*$L9*AF9+IF(EscalationBaseYear+3&gt;Sub2BasisYear,-FV(Sub2Escalation,EscalationBaseYear+3-Sub2BasisYear,0,1),1)*$M9*AF9+IF(EscalationBaseYear+4&gt;Sub2BasisYear,-FV(Sub2Escalation,EscalationBaseYear+4-Sub2BasisYear,0,1),1)*$N9*AF9</f>
        <v>0</v>
      </c>
      <c r="AK9" s="545">
        <f>Sub2Fee*AJ9</f>
        <v>0</v>
      </c>
      <c r="AL9" s="524">
        <f ca="1">OFFSET(SUB3Name,ROW(AL9)-5,0,1,1)</f>
        <v>0</v>
      </c>
      <c r="AM9" s="545">
        <f ca="1">OFFSET(SUB3Name,ROW(AM9)-5,1,1,1)</f>
        <v>0</v>
      </c>
      <c r="AN9" s="545">
        <f ca="1">OFFSET(SUB3Name,ROW(AN9)-5,2,1,1)</f>
        <v>0</v>
      </c>
      <c r="AO9" s="545">
        <f>IF(EscalationBaseYear&gt;Sub3BasisYear,-FV(Sub3Escalation,EscalationBaseYear-Sub3BasisYear,0,1),1)*$J9*AN9+IF(EscalationBaseYear+1&gt;Sub3BasisYear,-FV(Sub3Escalation,EscalationBaseYear+1-Sub3BasisYear,0,1),1)*$K9*AN9+IF(EscalationBaseYear+2&gt;Sub3BasisYear,-FV(Sub3Escalation,EscalationBaseYear+2-Sub3BasisYear,0,1),1)*$L9*AN9+IF(EscalationBaseYear+3&gt;Sub3BasisYear,-FV(Sub3Escalation,EscalationBaseYear+3-Sub3BasisYear,0,1),1)*$M9*AN9+IF(EscalationBaseYear+4&gt;Sub3BasisYear,-FV(Sub3Escalation,EscalationBaseYear+4-Sub3BasisYear,0,1),1)*$N9*AN9</f>
        <v>0</v>
      </c>
      <c r="AP9" s="545">
        <f>Sub3APCRate*AL9</f>
        <v>0</v>
      </c>
      <c r="AQ9" s="545">
        <f>IF(EscalationBaseYear&gt;Sub3BasisYear,-FV(Sub3Escalation,EscalationBaseYear-Sub3BasisYear,0,1),1)*$J9*AM9+IF(EscalationBaseYear+1&gt;Sub3BasisYear,-FV(Sub3Escalation,EscalationBaseYear+1-Sub3BasisYear,0,1),1)*$K9*AM9+IF(EscalationBaseYear+2&gt;Sub3BasisYear,-FV(Sub3Escalation,EscalationBaseYear+2-Sub3BasisYear,0,1),1)*$L9*AM9+IF(EscalationBaseYear+3&gt;Sub3BasisYear,-FV(Sub3Escalation,EscalationBaseYear+3-Sub3BasisYear,0,1),1)*$M9*AM9+IF(EscalationBaseYear+4&gt;Sub3BasisYear,-FV(Sub3Escalation,EscalationBaseYear+4-Sub3BasisYear,0,1),1)*$N9*AM9</f>
        <v>0</v>
      </c>
      <c r="AR9" s="545">
        <f>Sub3Fee*AQ9</f>
        <v>0</v>
      </c>
    </row>
    <row r="10" spans="1:44" ht="22.5" customHeight="1">
      <c r="A10" s="177"/>
      <c r="B10" s="591">
        <f>IF('EXHIBIT B- LOE Detail Input'!B10=0,"",'EXHIBIT B- LOE Detail Input'!B10)</f>
      </c>
      <c r="C10" s="591">
        <f>IF('EXHIBIT B- LOE Detail Input'!C10=0,"",'EXHIBIT B- LOE Detail Input'!C10)</f>
      </c>
      <c r="D10" s="592">
        <f>IF('EXHIBIT B- LOE Detail Input'!D10=0,"",'EXHIBIT B- LOE Detail Input'!D10)</f>
      </c>
      <c r="E10" s="524">
        <f>Q10+X10+AE10+AL10</f>
        <v>0</v>
      </c>
      <c r="F10" s="523">
        <f t="shared" si="0"/>
        <v>0</v>
      </c>
      <c r="G10" s="523">
        <f t="shared" si="0"/>
        <v>0</v>
      </c>
      <c r="H10" s="545">
        <f>W10+AD10+AK10+AR10</f>
        <v>0</v>
      </c>
      <c r="I10" s="817"/>
      <c r="J10" s="822">
        <v>1</v>
      </c>
      <c r="K10" s="823"/>
      <c r="L10" s="823"/>
      <c r="M10" s="823"/>
      <c r="N10" s="824"/>
      <c r="O10" s="833">
        <f t="shared" si="1"/>
        <v>1</v>
      </c>
      <c r="P10" s="179"/>
      <c r="Q10" s="524">
        <f ca="1">OFFSET(PrimeName,ROW(Q10)-5,0,1,1)</f>
        <v>0</v>
      </c>
      <c r="R10" s="545">
        <f ca="1">OFFSET(PrimeName,ROW(R10)-5,1,1,1)</f>
        <v>0</v>
      </c>
      <c r="S10" s="545">
        <f ca="1">OFFSET(PrimeName,ROW(S10)-5,2,1,1)</f>
        <v>0</v>
      </c>
      <c r="T10" s="545">
        <f>IF(EscalationBaseYear&gt;PrimeBasisYear,-FV(PrimeEscalation,EscalationBaseYear-PrimeBasisYear,0,1),1)*$J10*S10+IF(EscalationBaseYear+1&gt;PrimeBasisYear,-FV(PrimeEscalation,EscalationBaseYear+1-PrimeBasisYear,0,1),1)*$K10*S10+IF(EscalationBaseYear+2&gt;PrimeBasisYear,-FV(PrimeEscalation,EscalationBaseYear+2-PrimeBasisYear,0,1),1)*$L10*S10+IF(EscalationBaseYear+3&gt;PrimeBasisYear,-FV(PrimeEscalation,EscalationBaseYear+3-PrimeBasisYear,0,1),1)*$M10*S10+IF(EscalationBaseYear+4&gt;PrimeBasisYear,-FV(PrimeEscalation,EscalationBaseYear+4-PrimeBasisYear,0,1),1)*$N10*S10</f>
        <v>0</v>
      </c>
      <c r="U10" s="545">
        <f>PrimeAPCRate*Q10</f>
        <v>0</v>
      </c>
      <c r="V10" s="545">
        <f>IF(EscalationBaseYear&gt;PrimeBasisYear,-FV(PrimeEscalation,EscalationBaseYear-PrimeBasisYear,0,1),1)*$J10*R10+IF(EscalationBaseYear+1&gt;PrimeBasisYear,-FV(PrimeEscalation,EscalationBaseYear+1-PrimeBasisYear,0,1),1)*$K10*R10+IF(EscalationBaseYear+2&gt;PrimeBasisYear,-FV(PrimeEscalation,EscalationBaseYear+2-PrimeBasisYear,0,1),1)*$L10*R10+IF(EscalationBaseYear+3&gt;PrimeBasisYear,-FV(PrimeEscalation,EscalationBaseYear+3-PrimeBasisYear,0,1),1)*$M10*R10+IF(EscalationBaseYear+4&gt;PrimeBasisYear,-FV(PrimeEscalation,EscalationBaseYear+4-PrimeBasisYear,0,1),1)*$N10*R10</f>
        <v>0</v>
      </c>
      <c r="W10" s="545">
        <f>PrimeFee*V10</f>
        <v>0</v>
      </c>
      <c r="X10" s="524">
        <f ca="1">OFFSET(SUB1Name,ROW(X10)-5,0,1,1)</f>
        <v>0</v>
      </c>
      <c r="Y10" s="545">
        <f ca="1">OFFSET(SUB1Name,ROW(Y10)-5,1,1,1)</f>
        <v>0</v>
      </c>
      <c r="Z10" s="545">
        <f ca="1">OFFSET(SUB1Name,ROW(Z10)-5,2,1,1)</f>
        <v>0</v>
      </c>
      <c r="AA10" s="545">
        <f>IF(EscalationBaseYear&gt;Sub1BasisYear,-FV(Sub1Escalation,EscalationBaseYear-Sub1BasisYear,0,1),1)*$J10*Z10+IF(EscalationBaseYear+1&gt;Sub1BasisYear,-FV(Sub1Escalation,EscalationBaseYear+1-Sub1BasisYear,0,1),1)*$K10*Z10+IF(EscalationBaseYear+2&gt;Sub1BasisYear,-FV(Sub1Escalation,EscalationBaseYear+2-Sub1BasisYear,0,1),1)*$L10*Z10+IF(EscalationBaseYear+3&gt;Sub1BasisYear,-FV(Sub1Escalation,EscalationBaseYear+3-Sub1BasisYear,0,1),1)*$M10*Z10+IF(EscalationBaseYear+4&gt;Sub1BasisYear,-FV(Sub1Escalation,EscalationBaseYear+4-Sub1BasisYear,0,1),1)*$N10*Z10</f>
        <v>0</v>
      </c>
      <c r="AB10" s="545">
        <f>Sub1APCRate*X10</f>
        <v>0</v>
      </c>
      <c r="AC10" s="545">
        <f>IF(EscalationBaseYear&gt;Sub1BasisYear,-FV(Sub1Escalation,EscalationBaseYear-Sub1BasisYear,0,1),1)*$J10*Y10+IF(EscalationBaseYear+1&gt;Sub1BasisYear,-FV(Sub1Escalation,EscalationBaseYear+1-Sub1BasisYear,0,1),1)*$K10*Y10+IF(EscalationBaseYear+2&gt;Sub1BasisYear,-FV(Sub1Escalation,EscalationBaseYear+2-Sub1BasisYear,0,1),1)*$L10*Y10+IF(EscalationBaseYear+3&gt;Sub1BasisYear,-FV(Sub1Escalation,EscalationBaseYear+3-Sub1BasisYear,0,1),1)*$M10*Y10+IF(EscalationBaseYear+4&gt;Sub1BasisYear,-FV(Sub1Escalation,EscalationBaseYear+4-Sub1BasisYear,0,1),1)*$N10*Y10</f>
        <v>0</v>
      </c>
      <c r="AD10" s="545">
        <f>Sub1Fee*AC10</f>
        <v>0</v>
      </c>
      <c r="AE10" s="524">
        <f ca="1">OFFSET(SUB2Name,ROW(AE10)-5,0,1,1)</f>
        <v>0</v>
      </c>
      <c r="AF10" s="545">
        <f ca="1">OFFSET(SUB2Name,ROW(AF10)-5,1,1,1)</f>
        <v>0</v>
      </c>
      <c r="AG10" s="545">
        <f ca="1">OFFSET(SUB2Name,ROW(AG10)-5,2,1,1)</f>
        <v>0</v>
      </c>
      <c r="AH10" s="545">
        <f>IF(EscalationBaseYear&gt;Sub2BasisYear,-FV(Sub2Escalation,EscalationBaseYear-Sub2BasisYear,0,1),1)*$J10*AG10+IF(EscalationBaseYear+1&gt;Sub2BasisYear,-FV(Sub2Escalation,EscalationBaseYear+1-Sub2BasisYear,0,1),1)*$K10*AG10+IF(EscalationBaseYear+2&gt;Sub2BasisYear,-FV(Sub2Escalation,EscalationBaseYear+2-Sub2BasisYear,0,1),1)*$L10*AG10+IF(EscalationBaseYear+3&gt;Sub2BasisYear,-FV(Sub2Escalation,EscalationBaseYear+3-Sub2BasisYear,0,1),1)*$M10*AG10+IF(EscalationBaseYear+4&gt;Sub2BasisYear,-FV(Sub2Escalation,EscalationBaseYear+4-Sub2BasisYear,0,1),1)*$N10*AG10</f>
        <v>0</v>
      </c>
      <c r="AI10" s="545">
        <f>Sub2APCRate*AE10</f>
        <v>0</v>
      </c>
      <c r="AJ10" s="545">
        <f>IF(EscalationBaseYear&gt;Sub2BasisYear,-FV(Sub2Escalation,EscalationBaseYear-Sub2BasisYear,0,1),1)*$J10*AF10+IF(EscalationBaseYear+1&gt;Sub2BasisYear,-FV(Sub2Escalation,EscalationBaseYear+1-Sub2BasisYear,0,1),1)*$K10*AF10+IF(EscalationBaseYear+2&gt;Sub2BasisYear,-FV(Sub2Escalation,EscalationBaseYear+2-Sub2BasisYear,0,1),1)*$L10*AF10+IF(EscalationBaseYear+3&gt;Sub2BasisYear,-FV(Sub2Escalation,EscalationBaseYear+3-Sub2BasisYear,0,1),1)*$M10*AF10+IF(EscalationBaseYear+4&gt;Sub2BasisYear,-FV(Sub2Escalation,EscalationBaseYear+4-Sub2BasisYear,0,1),1)*$N10*AF10</f>
        <v>0</v>
      </c>
      <c r="AK10" s="545">
        <f>Sub2Fee*AJ10</f>
        <v>0</v>
      </c>
      <c r="AL10" s="524">
        <f ca="1">OFFSET(SUB3Name,ROW(AL10)-5,0,1,1)</f>
        <v>0</v>
      </c>
      <c r="AM10" s="545">
        <f ca="1">OFFSET(SUB3Name,ROW(AM10)-5,1,1,1)</f>
        <v>0</v>
      </c>
      <c r="AN10" s="545">
        <f ca="1">OFFSET(SUB3Name,ROW(AN10)-5,2,1,1)</f>
        <v>0</v>
      </c>
      <c r="AO10" s="545">
        <f>IF(EscalationBaseYear&gt;Sub3BasisYear,-FV(Sub3Escalation,EscalationBaseYear-Sub3BasisYear,0,1),1)*$J10*AN10+IF(EscalationBaseYear+1&gt;Sub3BasisYear,-FV(Sub3Escalation,EscalationBaseYear+1-Sub3BasisYear,0,1),1)*$K10*AN10+IF(EscalationBaseYear+2&gt;Sub3BasisYear,-FV(Sub3Escalation,EscalationBaseYear+2-Sub3BasisYear,0,1),1)*$L10*AN10+IF(EscalationBaseYear+3&gt;Sub3BasisYear,-FV(Sub3Escalation,EscalationBaseYear+3-Sub3BasisYear,0,1),1)*$M10*AN10+IF(EscalationBaseYear+4&gt;Sub3BasisYear,-FV(Sub3Escalation,EscalationBaseYear+4-Sub3BasisYear,0,1),1)*$N10*AN10</f>
        <v>0</v>
      </c>
      <c r="AP10" s="545">
        <f>Sub3APCRate*AL10</f>
        <v>0</v>
      </c>
      <c r="AQ10" s="545">
        <f>IF(EscalationBaseYear&gt;Sub3BasisYear,-FV(Sub3Escalation,EscalationBaseYear-Sub3BasisYear,0,1),1)*$J10*AM10+IF(EscalationBaseYear+1&gt;Sub3BasisYear,-FV(Sub3Escalation,EscalationBaseYear+1-Sub3BasisYear,0,1),1)*$K10*AM10+IF(EscalationBaseYear+2&gt;Sub3BasisYear,-FV(Sub3Escalation,EscalationBaseYear+2-Sub3BasisYear,0,1),1)*$L10*AM10+IF(EscalationBaseYear+3&gt;Sub3BasisYear,-FV(Sub3Escalation,EscalationBaseYear+3-Sub3BasisYear,0,1),1)*$M10*AM10+IF(EscalationBaseYear+4&gt;Sub3BasisYear,-FV(Sub3Escalation,EscalationBaseYear+4-Sub3BasisYear,0,1),1)*$N10*AM10</f>
        <v>0</v>
      </c>
      <c r="AR10" s="545">
        <f>Sub3Fee*AQ10</f>
        <v>0</v>
      </c>
    </row>
    <row r="11" spans="1:44" ht="22.5" customHeight="1">
      <c r="A11" s="177"/>
      <c r="B11" s="591">
        <f>IF('EXHIBIT B- LOE Detail Input'!B11=0,"",'EXHIBIT B- LOE Detail Input'!B11)</f>
      </c>
      <c r="C11" s="591">
        <f>IF('EXHIBIT B- LOE Detail Input'!C11=0,"",'EXHIBIT B- LOE Detail Input'!C11)</f>
      </c>
      <c r="D11" s="592">
        <f>IF('EXHIBIT B- LOE Detail Input'!D11=0,"",'EXHIBIT B- LOE Detail Input'!D11)</f>
      </c>
      <c r="E11" s="524">
        <f>Q11+X11+AE11+AL11</f>
        <v>0</v>
      </c>
      <c r="F11" s="523">
        <f t="shared" si="0"/>
        <v>0</v>
      </c>
      <c r="G11" s="523">
        <f t="shared" si="0"/>
        <v>0</v>
      </c>
      <c r="H11" s="545">
        <f>W11+AD11+AK11+AR11</f>
        <v>0</v>
      </c>
      <c r="I11" s="817"/>
      <c r="J11" s="822">
        <v>1</v>
      </c>
      <c r="K11" s="823"/>
      <c r="L11" s="823"/>
      <c r="M11" s="823"/>
      <c r="N11" s="824"/>
      <c r="O11" s="833">
        <f t="shared" si="1"/>
        <v>1</v>
      </c>
      <c r="P11" s="179"/>
      <c r="Q11" s="524">
        <f ca="1">OFFSET(PrimeName,ROW(Q11)-5,0,1,1)</f>
        <v>0</v>
      </c>
      <c r="R11" s="545">
        <f ca="1">OFFSET(PrimeName,ROW(R11)-5,1,1,1)</f>
        <v>0</v>
      </c>
      <c r="S11" s="545">
        <f ca="1">OFFSET(PrimeName,ROW(S11)-5,2,1,1)</f>
        <v>0</v>
      </c>
      <c r="T11" s="545">
        <f>IF(EscalationBaseYear&gt;PrimeBasisYear,-FV(PrimeEscalation,EscalationBaseYear-PrimeBasisYear,0,1),1)*$J11*S11+IF(EscalationBaseYear+1&gt;PrimeBasisYear,-FV(PrimeEscalation,EscalationBaseYear+1-PrimeBasisYear,0,1),1)*$K11*S11+IF(EscalationBaseYear+2&gt;PrimeBasisYear,-FV(PrimeEscalation,EscalationBaseYear+2-PrimeBasisYear,0,1),1)*$L11*S11+IF(EscalationBaseYear+3&gt;PrimeBasisYear,-FV(PrimeEscalation,EscalationBaseYear+3-PrimeBasisYear,0,1),1)*$M11*S11+IF(EscalationBaseYear+4&gt;PrimeBasisYear,-FV(PrimeEscalation,EscalationBaseYear+4-PrimeBasisYear,0,1),1)*$N11*S11</f>
        <v>0</v>
      </c>
      <c r="U11" s="545">
        <f>PrimeAPCRate*Q11</f>
        <v>0</v>
      </c>
      <c r="V11" s="545">
        <f>IF(EscalationBaseYear&gt;PrimeBasisYear,-FV(PrimeEscalation,EscalationBaseYear-PrimeBasisYear,0,1),1)*$J11*R11+IF(EscalationBaseYear+1&gt;PrimeBasisYear,-FV(PrimeEscalation,EscalationBaseYear+1-PrimeBasisYear,0,1),1)*$K11*R11+IF(EscalationBaseYear+2&gt;PrimeBasisYear,-FV(PrimeEscalation,EscalationBaseYear+2-PrimeBasisYear,0,1),1)*$L11*R11+IF(EscalationBaseYear+3&gt;PrimeBasisYear,-FV(PrimeEscalation,EscalationBaseYear+3-PrimeBasisYear,0,1),1)*$M11*R11+IF(EscalationBaseYear+4&gt;PrimeBasisYear,-FV(PrimeEscalation,EscalationBaseYear+4-PrimeBasisYear,0,1),1)*$N11*R11</f>
        <v>0</v>
      </c>
      <c r="W11" s="545">
        <f>PrimeFee*V11</f>
        <v>0</v>
      </c>
      <c r="X11" s="524">
        <f ca="1">OFFSET(SUB1Name,ROW(X11)-5,0,1,1)</f>
        <v>0</v>
      </c>
      <c r="Y11" s="545">
        <f ca="1">OFFSET(SUB1Name,ROW(Y11)-5,1,1,1)</f>
        <v>0</v>
      </c>
      <c r="Z11" s="545">
        <f ca="1">OFFSET(SUB1Name,ROW(Z11)-5,2,1,1)</f>
        <v>0</v>
      </c>
      <c r="AA11" s="545">
        <f>IF(EscalationBaseYear&gt;Sub1BasisYear,-FV(Sub1Escalation,EscalationBaseYear-Sub1BasisYear,0,1),1)*$J11*Z11+IF(EscalationBaseYear+1&gt;Sub1BasisYear,-FV(Sub1Escalation,EscalationBaseYear+1-Sub1BasisYear,0,1),1)*$K11*Z11+IF(EscalationBaseYear+2&gt;Sub1BasisYear,-FV(Sub1Escalation,EscalationBaseYear+2-Sub1BasisYear,0,1),1)*$L11*Z11+IF(EscalationBaseYear+3&gt;Sub1BasisYear,-FV(Sub1Escalation,EscalationBaseYear+3-Sub1BasisYear,0,1),1)*$M11*Z11+IF(EscalationBaseYear+4&gt;Sub1BasisYear,-FV(Sub1Escalation,EscalationBaseYear+4-Sub1BasisYear,0,1),1)*$N11*Z11</f>
        <v>0</v>
      </c>
      <c r="AB11" s="545">
        <f>Sub1APCRate*X11</f>
        <v>0</v>
      </c>
      <c r="AC11" s="545">
        <f>IF(EscalationBaseYear&gt;Sub1BasisYear,-FV(Sub1Escalation,EscalationBaseYear-Sub1BasisYear,0,1),1)*$J11*Y11+IF(EscalationBaseYear+1&gt;Sub1BasisYear,-FV(Sub1Escalation,EscalationBaseYear+1-Sub1BasisYear,0,1),1)*$K11*Y11+IF(EscalationBaseYear+2&gt;Sub1BasisYear,-FV(Sub1Escalation,EscalationBaseYear+2-Sub1BasisYear,0,1),1)*$L11*Y11+IF(EscalationBaseYear+3&gt;Sub1BasisYear,-FV(Sub1Escalation,EscalationBaseYear+3-Sub1BasisYear,0,1),1)*$M11*Y11+IF(EscalationBaseYear+4&gt;Sub1BasisYear,-FV(Sub1Escalation,EscalationBaseYear+4-Sub1BasisYear,0,1),1)*$N11*Y11</f>
        <v>0</v>
      </c>
      <c r="AD11" s="545">
        <f>Sub1Fee*AC11</f>
        <v>0</v>
      </c>
      <c r="AE11" s="524">
        <f ca="1">OFFSET(SUB2Name,ROW(AE11)-5,0,1,1)</f>
        <v>0</v>
      </c>
      <c r="AF11" s="545">
        <f ca="1">OFFSET(SUB2Name,ROW(AF11)-5,1,1,1)</f>
        <v>0</v>
      </c>
      <c r="AG11" s="545">
        <f ca="1">OFFSET(SUB2Name,ROW(AG11)-5,2,1,1)</f>
        <v>0</v>
      </c>
      <c r="AH11" s="545">
        <f>IF(EscalationBaseYear&gt;Sub2BasisYear,-FV(Sub2Escalation,EscalationBaseYear-Sub2BasisYear,0,1),1)*$J11*AG11+IF(EscalationBaseYear+1&gt;Sub2BasisYear,-FV(Sub2Escalation,EscalationBaseYear+1-Sub2BasisYear,0,1),1)*$K11*AG11+IF(EscalationBaseYear+2&gt;Sub2BasisYear,-FV(Sub2Escalation,EscalationBaseYear+2-Sub2BasisYear,0,1),1)*$L11*AG11+IF(EscalationBaseYear+3&gt;Sub2BasisYear,-FV(Sub2Escalation,EscalationBaseYear+3-Sub2BasisYear,0,1),1)*$M11*AG11+IF(EscalationBaseYear+4&gt;Sub2BasisYear,-FV(Sub2Escalation,EscalationBaseYear+4-Sub2BasisYear,0,1),1)*$N11*AG11</f>
        <v>0</v>
      </c>
      <c r="AI11" s="545">
        <f>Sub2APCRate*AE11</f>
        <v>0</v>
      </c>
      <c r="AJ11" s="545">
        <f>IF(EscalationBaseYear&gt;Sub2BasisYear,-FV(Sub2Escalation,EscalationBaseYear-Sub2BasisYear,0,1),1)*$J11*AF11+IF(EscalationBaseYear+1&gt;Sub2BasisYear,-FV(Sub2Escalation,EscalationBaseYear+1-Sub2BasisYear,0,1),1)*$K11*AF11+IF(EscalationBaseYear+2&gt;Sub2BasisYear,-FV(Sub2Escalation,EscalationBaseYear+2-Sub2BasisYear,0,1),1)*$L11*AF11+IF(EscalationBaseYear+3&gt;Sub2BasisYear,-FV(Sub2Escalation,EscalationBaseYear+3-Sub2BasisYear,0,1),1)*$M11*AF11+IF(EscalationBaseYear+4&gt;Sub2BasisYear,-FV(Sub2Escalation,EscalationBaseYear+4-Sub2BasisYear,0,1),1)*$N11*AF11</f>
        <v>0</v>
      </c>
      <c r="AK11" s="545">
        <f>Sub2Fee*AJ11</f>
        <v>0</v>
      </c>
      <c r="AL11" s="524">
        <f ca="1">OFFSET(SUB3Name,ROW(AL11)-5,0,1,1)</f>
        <v>0</v>
      </c>
      <c r="AM11" s="545">
        <f ca="1">OFFSET(SUB3Name,ROW(AM11)-5,1,1,1)</f>
        <v>0</v>
      </c>
      <c r="AN11" s="545">
        <f ca="1">OFFSET(SUB3Name,ROW(AN11)-5,2,1,1)</f>
        <v>0</v>
      </c>
      <c r="AO11" s="545">
        <f>IF(EscalationBaseYear&gt;Sub3BasisYear,-FV(Sub3Escalation,EscalationBaseYear-Sub3BasisYear,0,1),1)*$J11*AN11+IF(EscalationBaseYear+1&gt;Sub3BasisYear,-FV(Sub3Escalation,EscalationBaseYear+1-Sub3BasisYear,0,1),1)*$K11*AN11+IF(EscalationBaseYear+2&gt;Sub3BasisYear,-FV(Sub3Escalation,EscalationBaseYear+2-Sub3BasisYear,0,1),1)*$L11*AN11+IF(EscalationBaseYear+3&gt;Sub3BasisYear,-FV(Sub3Escalation,EscalationBaseYear+3-Sub3BasisYear,0,1),1)*$M11*AN11+IF(EscalationBaseYear+4&gt;Sub3BasisYear,-FV(Sub3Escalation,EscalationBaseYear+4-Sub3BasisYear,0,1),1)*$N11*AN11</f>
        <v>0</v>
      </c>
      <c r="AP11" s="545">
        <f>Sub3APCRate*AL11</f>
        <v>0</v>
      </c>
      <c r="AQ11" s="545">
        <f>IF(EscalationBaseYear&gt;Sub3BasisYear,-FV(Sub3Escalation,EscalationBaseYear-Sub3BasisYear,0,1),1)*$J11*AM11+IF(EscalationBaseYear+1&gt;Sub3BasisYear,-FV(Sub3Escalation,EscalationBaseYear+1-Sub3BasisYear,0,1),1)*$K11*AM11+IF(EscalationBaseYear+2&gt;Sub3BasisYear,-FV(Sub3Escalation,EscalationBaseYear+2-Sub3BasisYear,0,1),1)*$L11*AM11+IF(EscalationBaseYear+3&gt;Sub3BasisYear,-FV(Sub3Escalation,EscalationBaseYear+3-Sub3BasisYear,0,1),1)*$M11*AM11+IF(EscalationBaseYear+4&gt;Sub3BasisYear,-FV(Sub3Escalation,EscalationBaseYear+4-Sub3BasisYear,0,1),1)*$N11*AM11</f>
        <v>0</v>
      </c>
      <c r="AR11" s="545">
        <f>Sub3Fee*AQ11</f>
        <v>0</v>
      </c>
    </row>
    <row r="12" spans="1:44" ht="22.5" customHeight="1">
      <c r="A12" s="177"/>
      <c r="B12" s="591">
        <f>IF('EXHIBIT B- LOE Detail Input'!B12=0,"",'EXHIBIT B- LOE Detail Input'!B12)</f>
      </c>
      <c r="C12" s="591">
        <f>IF('EXHIBIT B- LOE Detail Input'!C12=0,"",'EXHIBIT B- LOE Detail Input'!C12)</f>
      </c>
      <c r="D12" s="592">
        <f>IF('EXHIBIT B- LOE Detail Input'!D12=0,"",'EXHIBIT B- LOE Detail Input'!D12)</f>
      </c>
      <c r="E12" s="524">
        <f>Q12+X12+AE12+AL12</f>
        <v>0</v>
      </c>
      <c r="F12" s="523">
        <f t="shared" si="0"/>
        <v>0</v>
      </c>
      <c r="G12" s="523">
        <f t="shared" si="0"/>
        <v>0</v>
      </c>
      <c r="H12" s="545">
        <f>W12+AD12+AK12+AR12</f>
        <v>0</v>
      </c>
      <c r="I12" s="817"/>
      <c r="J12" s="822">
        <v>1</v>
      </c>
      <c r="K12" s="823"/>
      <c r="L12" s="823"/>
      <c r="M12" s="823"/>
      <c r="N12" s="824"/>
      <c r="O12" s="833">
        <f t="shared" si="1"/>
        <v>1</v>
      </c>
      <c r="P12" s="179"/>
      <c r="Q12" s="524">
        <f ca="1">OFFSET(PrimeName,ROW(Q12)-5,0,1,1)</f>
        <v>0</v>
      </c>
      <c r="R12" s="545">
        <f ca="1">OFFSET(PrimeName,ROW(R12)-5,1,1,1)</f>
        <v>0</v>
      </c>
      <c r="S12" s="545">
        <f ca="1">OFFSET(PrimeName,ROW(S12)-5,2,1,1)</f>
        <v>0</v>
      </c>
      <c r="T12" s="545">
        <f>IF(EscalationBaseYear&gt;PrimeBasisYear,-FV(PrimeEscalation,EscalationBaseYear-PrimeBasisYear,0,1),1)*$J12*S12+IF(EscalationBaseYear+1&gt;PrimeBasisYear,-FV(PrimeEscalation,EscalationBaseYear+1-PrimeBasisYear,0,1),1)*$K12*S12+IF(EscalationBaseYear+2&gt;PrimeBasisYear,-FV(PrimeEscalation,EscalationBaseYear+2-PrimeBasisYear,0,1),1)*$L12*S12+IF(EscalationBaseYear+3&gt;PrimeBasisYear,-FV(PrimeEscalation,EscalationBaseYear+3-PrimeBasisYear,0,1),1)*$M12*S12+IF(EscalationBaseYear+4&gt;PrimeBasisYear,-FV(PrimeEscalation,EscalationBaseYear+4-PrimeBasisYear,0,1),1)*$N12*S12</f>
        <v>0</v>
      </c>
      <c r="U12" s="545">
        <f>PrimeAPCRate*Q12</f>
        <v>0</v>
      </c>
      <c r="V12" s="545">
        <f>IF(EscalationBaseYear&gt;PrimeBasisYear,-FV(PrimeEscalation,EscalationBaseYear-PrimeBasisYear,0,1),1)*$J12*R12+IF(EscalationBaseYear+1&gt;PrimeBasisYear,-FV(PrimeEscalation,EscalationBaseYear+1-PrimeBasisYear,0,1),1)*$K12*R12+IF(EscalationBaseYear+2&gt;PrimeBasisYear,-FV(PrimeEscalation,EscalationBaseYear+2-PrimeBasisYear,0,1),1)*$L12*R12+IF(EscalationBaseYear+3&gt;PrimeBasisYear,-FV(PrimeEscalation,EscalationBaseYear+3-PrimeBasisYear,0,1),1)*$M12*R12+IF(EscalationBaseYear+4&gt;PrimeBasisYear,-FV(PrimeEscalation,EscalationBaseYear+4-PrimeBasisYear,0,1),1)*$N12*R12</f>
        <v>0</v>
      </c>
      <c r="W12" s="545">
        <f>PrimeFee*V12</f>
        <v>0</v>
      </c>
      <c r="X12" s="524">
        <f ca="1">OFFSET(SUB1Name,ROW(X12)-5,0,1,1)</f>
        <v>0</v>
      </c>
      <c r="Y12" s="545">
        <f ca="1">OFFSET(SUB1Name,ROW(Y12)-5,1,1,1)</f>
        <v>0</v>
      </c>
      <c r="Z12" s="545">
        <f ca="1">OFFSET(SUB1Name,ROW(Z12)-5,2,1,1)</f>
        <v>0</v>
      </c>
      <c r="AA12" s="545">
        <f>IF(EscalationBaseYear&gt;Sub1BasisYear,-FV(Sub1Escalation,EscalationBaseYear-Sub1BasisYear,0,1),1)*$J12*Z12+IF(EscalationBaseYear+1&gt;Sub1BasisYear,-FV(Sub1Escalation,EscalationBaseYear+1-Sub1BasisYear,0,1),1)*$K12*Z12+IF(EscalationBaseYear+2&gt;Sub1BasisYear,-FV(Sub1Escalation,EscalationBaseYear+2-Sub1BasisYear,0,1),1)*$L12*Z12+IF(EscalationBaseYear+3&gt;Sub1BasisYear,-FV(Sub1Escalation,EscalationBaseYear+3-Sub1BasisYear,0,1),1)*$M12*Z12+IF(EscalationBaseYear+4&gt;Sub1BasisYear,-FV(Sub1Escalation,EscalationBaseYear+4-Sub1BasisYear,0,1),1)*$N12*Z12</f>
        <v>0</v>
      </c>
      <c r="AB12" s="545">
        <f>Sub1APCRate*X12</f>
        <v>0</v>
      </c>
      <c r="AC12" s="545">
        <f>IF(EscalationBaseYear&gt;Sub1BasisYear,-FV(Sub1Escalation,EscalationBaseYear-Sub1BasisYear,0,1),1)*$J12*Y12+IF(EscalationBaseYear+1&gt;Sub1BasisYear,-FV(Sub1Escalation,EscalationBaseYear+1-Sub1BasisYear,0,1),1)*$K12*Y12+IF(EscalationBaseYear+2&gt;Sub1BasisYear,-FV(Sub1Escalation,EscalationBaseYear+2-Sub1BasisYear,0,1),1)*$L12*Y12+IF(EscalationBaseYear+3&gt;Sub1BasisYear,-FV(Sub1Escalation,EscalationBaseYear+3-Sub1BasisYear,0,1),1)*$M12*Y12+IF(EscalationBaseYear+4&gt;Sub1BasisYear,-FV(Sub1Escalation,EscalationBaseYear+4-Sub1BasisYear,0,1),1)*$N12*Y12</f>
        <v>0</v>
      </c>
      <c r="AD12" s="545">
        <f>Sub1Fee*AC12</f>
        <v>0</v>
      </c>
      <c r="AE12" s="524">
        <f ca="1">OFFSET(SUB2Name,ROW(AE12)-5,0,1,1)</f>
        <v>0</v>
      </c>
      <c r="AF12" s="545">
        <f ca="1">OFFSET(SUB2Name,ROW(AF12)-5,1,1,1)</f>
        <v>0</v>
      </c>
      <c r="AG12" s="545">
        <f ca="1">OFFSET(SUB2Name,ROW(AG12)-5,2,1,1)</f>
        <v>0</v>
      </c>
      <c r="AH12" s="545">
        <f>IF(EscalationBaseYear&gt;Sub2BasisYear,-FV(Sub2Escalation,EscalationBaseYear-Sub2BasisYear,0,1),1)*$J12*AG12+IF(EscalationBaseYear+1&gt;Sub2BasisYear,-FV(Sub2Escalation,EscalationBaseYear+1-Sub2BasisYear,0,1),1)*$K12*AG12+IF(EscalationBaseYear+2&gt;Sub2BasisYear,-FV(Sub2Escalation,EscalationBaseYear+2-Sub2BasisYear,0,1),1)*$L12*AG12+IF(EscalationBaseYear+3&gt;Sub2BasisYear,-FV(Sub2Escalation,EscalationBaseYear+3-Sub2BasisYear,0,1),1)*$M12*AG12+IF(EscalationBaseYear+4&gt;Sub2BasisYear,-FV(Sub2Escalation,EscalationBaseYear+4-Sub2BasisYear,0,1),1)*$N12*AG12</f>
        <v>0</v>
      </c>
      <c r="AI12" s="545">
        <f>Sub2APCRate*AE12</f>
        <v>0</v>
      </c>
      <c r="AJ12" s="545">
        <f>IF(EscalationBaseYear&gt;Sub2BasisYear,-FV(Sub2Escalation,EscalationBaseYear-Sub2BasisYear,0,1),1)*$J12*AF12+IF(EscalationBaseYear+1&gt;Sub2BasisYear,-FV(Sub2Escalation,EscalationBaseYear+1-Sub2BasisYear,0,1),1)*$K12*AF12+IF(EscalationBaseYear+2&gt;Sub2BasisYear,-FV(Sub2Escalation,EscalationBaseYear+2-Sub2BasisYear,0,1),1)*$L12*AF12+IF(EscalationBaseYear+3&gt;Sub2BasisYear,-FV(Sub2Escalation,EscalationBaseYear+3-Sub2BasisYear,0,1),1)*$M12*AF12+IF(EscalationBaseYear+4&gt;Sub2BasisYear,-FV(Sub2Escalation,EscalationBaseYear+4-Sub2BasisYear,0,1),1)*$N12*AF12</f>
        <v>0</v>
      </c>
      <c r="AK12" s="545">
        <f>Sub2Fee*AJ12</f>
        <v>0</v>
      </c>
      <c r="AL12" s="524">
        <f ca="1">OFFSET(SUB3Name,ROW(AL12)-5,0,1,1)</f>
        <v>0</v>
      </c>
      <c r="AM12" s="545">
        <f ca="1">OFFSET(SUB3Name,ROW(AM12)-5,1,1,1)</f>
        <v>0</v>
      </c>
      <c r="AN12" s="545">
        <f ca="1">OFFSET(SUB3Name,ROW(AN12)-5,2,1,1)</f>
        <v>0</v>
      </c>
      <c r="AO12" s="545">
        <f>IF(EscalationBaseYear&gt;Sub3BasisYear,-FV(Sub3Escalation,EscalationBaseYear-Sub3BasisYear,0,1),1)*$J12*AN12+IF(EscalationBaseYear+1&gt;Sub3BasisYear,-FV(Sub3Escalation,EscalationBaseYear+1-Sub3BasisYear,0,1),1)*$K12*AN12+IF(EscalationBaseYear+2&gt;Sub3BasisYear,-FV(Sub3Escalation,EscalationBaseYear+2-Sub3BasisYear,0,1),1)*$L12*AN12+IF(EscalationBaseYear+3&gt;Sub3BasisYear,-FV(Sub3Escalation,EscalationBaseYear+3-Sub3BasisYear,0,1),1)*$M12*AN12+IF(EscalationBaseYear+4&gt;Sub3BasisYear,-FV(Sub3Escalation,EscalationBaseYear+4-Sub3BasisYear,0,1),1)*$N12*AN12</f>
        <v>0</v>
      </c>
      <c r="AP12" s="545">
        <f>Sub3APCRate*AL12</f>
        <v>0</v>
      </c>
      <c r="AQ12" s="545">
        <f>IF(EscalationBaseYear&gt;Sub3BasisYear,-FV(Sub3Escalation,EscalationBaseYear-Sub3BasisYear,0,1),1)*$J12*AM12+IF(EscalationBaseYear+1&gt;Sub3BasisYear,-FV(Sub3Escalation,EscalationBaseYear+1-Sub3BasisYear,0,1),1)*$K12*AM12+IF(EscalationBaseYear+2&gt;Sub3BasisYear,-FV(Sub3Escalation,EscalationBaseYear+2-Sub3BasisYear,0,1),1)*$L12*AM12+IF(EscalationBaseYear+3&gt;Sub3BasisYear,-FV(Sub3Escalation,EscalationBaseYear+3-Sub3BasisYear,0,1),1)*$M12*AM12+IF(EscalationBaseYear+4&gt;Sub3BasisYear,-FV(Sub3Escalation,EscalationBaseYear+4-Sub3BasisYear,0,1),1)*$N12*AM12</f>
        <v>0</v>
      </c>
      <c r="AR12" s="545">
        <f>Sub3Fee*AQ12</f>
        <v>0</v>
      </c>
    </row>
    <row r="13" spans="1:44" ht="22.5" customHeight="1" thickBot="1">
      <c r="A13" s="177"/>
      <c r="B13" s="613">
        <f>IF('EXHIBIT B- LOE Detail Input'!B13=0,"",'EXHIBIT B- LOE Detail Input'!B13)</f>
      </c>
      <c r="C13" s="613">
        <f>IF('EXHIBIT B- LOE Detail Input'!C13=0,"",'EXHIBIT B- LOE Detail Input'!C13)</f>
      </c>
      <c r="D13" s="614">
        <f>IF('EXHIBIT B- LOE Detail Input'!D13=0,"",'EXHIBIT B- LOE Detail Input'!D13)</f>
      </c>
      <c r="E13" s="535">
        <f>Q13+X13+AE13+AL13</f>
        <v>0</v>
      </c>
      <c r="F13" s="534">
        <f t="shared" si="0"/>
        <v>0</v>
      </c>
      <c r="G13" s="534">
        <f t="shared" si="0"/>
        <v>0</v>
      </c>
      <c r="H13" s="581">
        <f>W13+AD13+AK13+AR13</f>
        <v>0</v>
      </c>
      <c r="I13" s="817"/>
      <c r="J13" s="825">
        <v>1</v>
      </c>
      <c r="K13" s="826"/>
      <c r="L13" s="826"/>
      <c r="M13" s="826"/>
      <c r="N13" s="827"/>
      <c r="O13" s="831">
        <f t="shared" si="1"/>
        <v>1</v>
      </c>
      <c r="P13" s="179"/>
      <c r="Q13" s="535">
        <f ca="1">OFFSET(PrimeName,ROW(Q13)-5,0,1,1)</f>
        <v>0</v>
      </c>
      <c r="R13" s="581">
        <f ca="1">OFFSET(PrimeName,ROW(R13)-5,1,1,1)</f>
        <v>0</v>
      </c>
      <c r="S13" s="581">
        <f ca="1">OFFSET(PrimeName,ROW(S13)-5,2,1,1)</f>
        <v>0</v>
      </c>
      <c r="T13" s="581">
        <f>IF(EscalationBaseYear&gt;PrimeBasisYear,-FV(PrimeEscalation,EscalationBaseYear-PrimeBasisYear,0,1),1)*$J13*S13+IF(EscalationBaseYear+1&gt;PrimeBasisYear,-FV(PrimeEscalation,EscalationBaseYear+1-PrimeBasisYear,0,1),1)*$K13*S13+IF(EscalationBaseYear+2&gt;PrimeBasisYear,-FV(PrimeEscalation,EscalationBaseYear+2-PrimeBasisYear,0,1),1)*$L13*S13+IF(EscalationBaseYear+3&gt;PrimeBasisYear,-FV(PrimeEscalation,EscalationBaseYear+3-PrimeBasisYear,0,1),1)*$M13*S13+IF(EscalationBaseYear+4&gt;PrimeBasisYear,-FV(PrimeEscalation,EscalationBaseYear+4-PrimeBasisYear,0,1),1)*$N13*S13</f>
        <v>0</v>
      </c>
      <c r="U13" s="581">
        <f>PrimeAPCRate*Q13</f>
        <v>0</v>
      </c>
      <c r="V13" s="581">
        <f>IF(EscalationBaseYear&gt;PrimeBasisYear,-FV(PrimeEscalation,EscalationBaseYear-PrimeBasisYear,0,1),1)*$J13*R13+IF(EscalationBaseYear+1&gt;PrimeBasisYear,-FV(PrimeEscalation,EscalationBaseYear+1-PrimeBasisYear,0,1),1)*$K13*R13+IF(EscalationBaseYear+2&gt;PrimeBasisYear,-FV(PrimeEscalation,EscalationBaseYear+2-PrimeBasisYear,0,1),1)*$L13*R13+IF(EscalationBaseYear+3&gt;PrimeBasisYear,-FV(PrimeEscalation,EscalationBaseYear+3-PrimeBasisYear,0,1),1)*$M13*R13+IF(EscalationBaseYear+4&gt;PrimeBasisYear,-FV(PrimeEscalation,EscalationBaseYear+4-PrimeBasisYear,0,1),1)*$N13*R13</f>
        <v>0</v>
      </c>
      <c r="W13" s="581">
        <f>PrimeFee*V13</f>
        <v>0</v>
      </c>
      <c r="X13" s="535">
        <f ca="1">OFFSET(SUB1Name,ROW(X13)-5,0,1,1)</f>
        <v>0</v>
      </c>
      <c r="Y13" s="581">
        <f ca="1">OFFSET(SUB1Name,ROW(Y13)-5,1,1,1)</f>
        <v>0</v>
      </c>
      <c r="Z13" s="581">
        <f ca="1">OFFSET(SUB1Name,ROW(Z13)-5,2,1,1)</f>
        <v>0</v>
      </c>
      <c r="AA13" s="581">
        <f>IF(EscalationBaseYear&gt;Sub1BasisYear,-FV(Sub1Escalation,EscalationBaseYear-Sub1BasisYear,0,1),1)*$J13*Z13+IF(EscalationBaseYear+1&gt;Sub1BasisYear,-FV(Sub1Escalation,EscalationBaseYear+1-Sub1BasisYear,0,1),1)*$K13*Z13+IF(EscalationBaseYear+2&gt;Sub1BasisYear,-FV(Sub1Escalation,EscalationBaseYear+2-Sub1BasisYear,0,1),1)*$L13*Z13+IF(EscalationBaseYear+3&gt;Sub1BasisYear,-FV(Sub1Escalation,EscalationBaseYear+3-Sub1BasisYear,0,1),1)*$M13*Z13+IF(EscalationBaseYear+4&gt;Sub1BasisYear,-FV(Sub1Escalation,EscalationBaseYear+4-Sub1BasisYear,0,1),1)*$N13*Z13</f>
        <v>0</v>
      </c>
      <c r="AB13" s="581">
        <f>Sub1APCRate*X13</f>
        <v>0</v>
      </c>
      <c r="AC13" s="581">
        <f>IF(EscalationBaseYear&gt;Sub1BasisYear,-FV(Sub1Escalation,EscalationBaseYear-Sub1BasisYear,0,1),1)*$J13*Y13+IF(EscalationBaseYear+1&gt;Sub1BasisYear,-FV(Sub1Escalation,EscalationBaseYear+1-Sub1BasisYear,0,1),1)*$K13*Y13+IF(EscalationBaseYear+2&gt;Sub1BasisYear,-FV(Sub1Escalation,EscalationBaseYear+2-Sub1BasisYear,0,1),1)*$L13*Y13+IF(EscalationBaseYear+3&gt;Sub1BasisYear,-FV(Sub1Escalation,EscalationBaseYear+3-Sub1BasisYear,0,1),1)*$M13*Y13+IF(EscalationBaseYear+4&gt;Sub1BasisYear,-FV(Sub1Escalation,EscalationBaseYear+4-Sub1BasisYear,0,1),1)*$N13*Y13</f>
        <v>0</v>
      </c>
      <c r="AD13" s="581">
        <f>Sub1Fee*AC13</f>
        <v>0</v>
      </c>
      <c r="AE13" s="535">
        <f ca="1">OFFSET(SUB2Name,ROW(AE13)-5,0,1,1)</f>
        <v>0</v>
      </c>
      <c r="AF13" s="581">
        <f ca="1">OFFSET(SUB2Name,ROW(AF13)-5,1,1,1)</f>
        <v>0</v>
      </c>
      <c r="AG13" s="581">
        <f ca="1">OFFSET(SUB2Name,ROW(AG13)-5,2,1,1)</f>
        <v>0</v>
      </c>
      <c r="AH13" s="581">
        <f>IF(EscalationBaseYear&gt;Sub2BasisYear,-FV(Sub2Escalation,EscalationBaseYear-Sub2BasisYear,0,1),1)*$J13*AG13+IF(EscalationBaseYear+1&gt;Sub2BasisYear,-FV(Sub2Escalation,EscalationBaseYear+1-Sub2BasisYear,0,1),1)*$K13*AG13+IF(EscalationBaseYear+2&gt;Sub2BasisYear,-FV(Sub2Escalation,EscalationBaseYear+2-Sub2BasisYear,0,1),1)*$L13*AG13+IF(EscalationBaseYear+3&gt;Sub2BasisYear,-FV(Sub2Escalation,EscalationBaseYear+3-Sub2BasisYear,0,1),1)*$M13*AG13+IF(EscalationBaseYear+4&gt;Sub2BasisYear,-FV(Sub2Escalation,EscalationBaseYear+4-Sub2BasisYear,0,1),1)*$N13*AG13</f>
        <v>0</v>
      </c>
      <c r="AI13" s="581">
        <f>Sub2APCRate*AE13</f>
        <v>0</v>
      </c>
      <c r="AJ13" s="581">
        <f>IF(EscalationBaseYear&gt;Sub2BasisYear,-FV(Sub2Escalation,EscalationBaseYear-Sub2BasisYear,0,1),1)*$J13*AF13+IF(EscalationBaseYear+1&gt;Sub2BasisYear,-FV(Sub2Escalation,EscalationBaseYear+1-Sub2BasisYear,0,1),1)*$K13*AF13+IF(EscalationBaseYear+2&gt;Sub2BasisYear,-FV(Sub2Escalation,EscalationBaseYear+2-Sub2BasisYear,0,1),1)*$L13*AF13+IF(EscalationBaseYear+3&gt;Sub2BasisYear,-FV(Sub2Escalation,EscalationBaseYear+3-Sub2BasisYear,0,1),1)*$M13*AF13+IF(EscalationBaseYear+4&gt;Sub2BasisYear,-FV(Sub2Escalation,EscalationBaseYear+4-Sub2BasisYear,0,1),1)*$N13*AF13</f>
        <v>0</v>
      </c>
      <c r="AK13" s="581">
        <f>Sub2Fee*AJ13</f>
        <v>0</v>
      </c>
      <c r="AL13" s="535">
        <f ca="1">OFFSET(SUB3Name,ROW(AL13)-5,0,1,1)</f>
        <v>0</v>
      </c>
      <c r="AM13" s="581">
        <f ca="1">OFFSET(SUB3Name,ROW(AM13)-5,1,1,1)</f>
        <v>0</v>
      </c>
      <c r="AN13" s="581">
        <f ca="1">OFFSET(SUB3Name,ROW(AN13)-5,2,1,1)</f>
        <v>0</v>
      </c>
      <c r="AO13" s="581">
        <f>IF(EscalationBaseYear&gt;Sub3BasisYear,-FV(Sub3Escalation,EscalationBaseYear-Sub3BasisYear,0,1),1)*$J13*AN13+IF(EscalationBaseYear+1&gt;Sub3BasisYear,-FV(Sub3Escalation,EscalationBaseYear+1-Sub3BasisYear,0,1),1)*$K13*AN13+IF(EscalationBaseYear+2&gt;Sub3BasisYear,-FV(Sub3Escalation,EscalationBaseYear+2-Sub3BasisYear,0,1),1)*$L13*AN13+IF(EscalationBaseYear+3&gt;Sub3BasisYear,-FV(Sub3Escalation,EscalationBaseYear+3-Sub3BasisYear,0,1),1)*$M13*AN13+IF(EscalationBaseYear+4&gt;Sub3BasisYear,-FV(Sub3Escalation,EscalationBaseYear+4-Sub3BasisYear,0,1),1)*$N13*AN13</f>
        <v>0</v>
      </c>
      <c r="AP13" s="581">
        <f>Sub3APCRate*AL13</f>
        <v>0</v>
      </c>
      <c r="AQ13" s="581">
        <f>IF(EscalationBaseYear&gt;Sub3BasisYear,-FV(Sub3Escalation,EscalationBaseYear-Sub3BasisYear,0,1),1)*$J13*AM13+IF(EscalationBaseYear+1&gt;Sub3BasisYear,-FV(Sub3Escalation,EscalationBaseYear+1-Sub3BasisYear,0,1),1)*$K13*AM13+IF(EscalationBaseYear+2&gt;Sub3BasisYear,-FV(Sub3Escalation,EscalationBaseYear+2-Sub3BasisYear,0,1),1)*$L13*AM13+IF(EscalationBaseYear+3&gt;Sub3BasisYear,-FV(Sub3Escalation,EscalationBaseYear+3-Sub3BasisYear,0,1),1)*$M13*AM13+IF(EscalationBaseYear+4&gt;Sub3BasisYear,-FV(Sub3Escalation,EscalationBaseYear+4-Sub3BasisYear,0,1),1)*$N13*AM13</f>
        <v>0</v>
      </c>
      <c r="AR13" s="581">
        <f>Sub3Fee*AQ13</f>
        <v>0</v>
      </c>
    </row>
    <row r="14" spans="1:44" ht="22.5" customHeight="1" thickBot="1" thickTop="1">
      <c r="A14" s="177"/>
      <c r="B14" s="536"/>
      <c r="C14" s="627"/>
      <c r="D14" s="621" t="s">
        <v>8</v>
      </c>
      <c r="E14" s="880">
        <f>SUBTOTAL(9,E9:E13)</f>
        <v>0</v>
      </c>
      <c r="F14" s="540">
        <f>SUBTOTAL(9,F9:F13)</f>
        <v>0</v>
      </c>
      <c r="G14" s="540">
        <f>SUBTOTAL(9,G9:G13)</f>
        <v>0</v>
      </c>
      <c r="H14" s="619">
        <f>SUBTOTAL(9,H9:H13)</f>
        <v>0</v>
      </c>
      <c r="I14" s="186"/>
      <c r="J14" s="828">
        <f>IF($F14&gt;0,SUMPRODUCT(J9:J13,$F9:$F13)/$F14,0)</f>
        <v>0</v>
      </c>
      <c r="K14" s="829">
        <f>IF($F14&gt;0,SUMPRODUCT(K9:K13,$F9:$F13)/$F14,0)</f>
        <v>0</v>
      </c>
      <c r="L14" s="829">
        <f>IF($F14&gt;0,SUMPRODUCT(L9:L13,$F9:$F13)/$F14,0)</f>
        <v>0</v>
      </c>
      <c r="M14" s="829">
        <f>IF($F14&gt;0,SUMPRODUCT(M9:M13,$F9:$F13)/$F14,0)</f>
        <v>0</v>
      </c>
      <c r="N14" s="830">
        <f>IF($F14&gt;0,SUMPRODUCT(N9:N13,$F9:$F13)/$F14,0)</f>
        <v>0</v>
      </c>
      <c r="O14" s="831">
        <f t="shared" si="1"/>
        <v>0</v>
      </c>
      <c r="P14" s="179"/>
      <c r="Q14" s="541">
        <f aca="true" t="shared" si="2" ref="Q14:AP14">SUBTOTAL(9,Q9:Q13)</f>
        <v>0</v>
      </c>
      <c r="R14" s="540">
        <f t="shared" si="2"/>
        <v>0</v>
      </c>
      <c r="S14" s="540">
        <f t="shared" si="2"/>
        <v>0</v>
      </c>
      <c r="T14" s="540">
        <f t="shared" si="2"/>
        <v>0</v>
      </c>
      <c r="U14" s="540">
        <f t="shared" si="2"/>
        <v>0</v>
      </c>
      <c r="V14" s="540">
        <f t="shared" si="2"/>
        <v>0</v>
      </c>
      <c r="W14" s="540">
        <f t="shared" si="2"/>
        <v>0</v>
      </c>
      <c r="X14" s="541">
        <f t="shared" si="2"/>
        <v>0</v>
      </c>
      <c r="Y14" s="540">
        <f t="shared" si="2"/>
        <v>0</v>
      </c>
      <c r="Z14" s="540">
        <f t="shared" si="2"/>
        <v>0</v>
      </c>
      <c r="AA14" s="540">
        <f t="shared" si="2"/>
        <v>0</v>
      </c>
      <c r="AB14" s="540">
        <f t="shared" si="2"/>
        <v>0</v>
      </c>
      <c r="AC14" s="540">
        <f t="shared" si="2"/>
        <v>0</v>
      </c>
      <c r="AD14" s="540">
        <f t="shared" si="2"/>
        <v>0</v>
      </c>
      <c r="AE14" s="541">
        <f t="shared" si="2"/>
        <v>0</v>
      </c>
      <c r="AF14" s="540">
        <f t="shared" si="2"/>
        <v>0</v>
      </c>
      <c r="AG14" s="540">
        <f t="shared" si="2"/>
        <v>0</v>
      </c>
      <c r="AH14" s="540">
        <f t="shared" si="2"/>
        <v>0</v>
      </c>
      <c r="AI14" s="540">
        <f t="shared" si="2"/>
        <v>0</v>
      </c>
      <c r="AJ14" s="540">
        <f t="shared" si="2"/>
        <v>0</v>
      </c>
      <c r="AK14" s="540">
        <f t="shared" si="2"/>
        <v>0</v>
      </c>
      <c r="AL14" s="541">
        <f t="shared" si="2"/>
        <v>0</v>
      </c>
      <c r="AM14" s="540">
        <f t="shared" si="2"/>
        <v>0</v>
      </c>
      <c r="AN14" s="540">
        <f t="shared" si="2"/>
        <v>0</v>
      </c>
      <c r="AO14" s="540">
        <f t="shared" si="2"/>
        <v>0</v>
      </c>
      <c r="AP14" s="540">
        <f t="shared" si="2"/>
        <v>0</v>
      </c>
      <c r="AQ14" s="540">
        <f>SUBTOTAL(9,AQ9:AQ13)</f>
        <v>0</v>
      </c>
      <c r="AR14" s="540">
        <f>SUBTOTAL(9,AR9:AR13)</f>
        <v>0</v>
      </c>
    </row>
    <row r="15" spans="1:44" ht="22.5" customHeight="1" thickTop="1">
      <c r="A15" s="177"/>
      <c r="B15" s="164"/>
      <c r="C15" s="165"/>
      <c r="D15" s="164"/>
      <c r="E15" s="222"/>
      <c r="F15" s="184"/>
      <c r="G15" s="184"/>
      <c r="H15" s="222"/>
      <c r="I15" s="184"/>
      <c r="J15" s="184"/>
      <c r="K15" s="184"/>
      <c r="L15" s="184"/>
      <c r="M15" s="184"/>
      <c r="N15" s="184"/>
      <c r="O15" s="184"/>
      <c r="P15" s="184"/>
      <c r="Q15" s="184"/>
      <c r="R15" s="184"/>
      <c r="S15" s="220"/>
      <c r="T15" s="220"/>
      <c r="U15" s="220"/>
      <c r="V15" s="220"/>
      <c r="W15" s="220"/>
      <c r="X15" s="184"/>
      <c r="Y15" s="184"/>
      <c r="Z15" s="220"/>
      <c r="AA15" s="220"/>
      <c r="AB15" s="220"/>
      <c r="AC15" s="220"/>
      <c r="AD15" s="220"/>
      <c r="AE15" s="184"/>
      <c r="AF15" s="184"/>
      <c r="AG15" s="220"/>
      <c r="AH15" s="220"/>
      <c r="AI15" s="220"/>
      <c r="AJ15" s="220"/>
      <c r="AK15" s="220"/>
      <c r="AL15" s="184"/>
      <c r="AM15" s="184"/>
      <c r="AN15" s="220"/>
      <c r="AO15" s="220"/>
      <c r="AP15" s="220"/>
      <c r="AQ15" s="220"/>
      <c r="AR15" s="220"/>
    </row>
    <row r="16" spans="1:44" ht="22.5" customHeight="1" thickBot="1">
      <c r="A16" s="177"/>
      <c r="B16" s="167" t="str">
        <f>'EXHIBIT B- LOE Detail Input'!B16</f>
        <v>#</v>
      </c>
      <c r="C16" s="168" t="str">
        <f>'EXHIBIT B- LOE Detail Input'!C16</f>
        <v>#</v>
      </c>
      <c r="D16" s="167" t="str">
        <f>'EXHIBIT B- LOE Detail Input'!D16</f>
        <v>TITLE</v>
      </c>
      <c r="E16" s="391"/>
      <c r="F16" s="221"/>
      <c r="G16" s="221"/>
      <c r="H16" s="869"/>
      <c r="I16" s="186"/>
      <c r="J16" s="186"/>
      <c r="K16" s="186"/>
      <c r="L16" s="186"/>
      <c r="M16" s="186"/>
      <c r="N16" s="186"/>
      <c r="O16" s="186"/>
      <c r="P16" s="179"/>
      <c r="Q16" s="186"/>
      <c r="R16" s="186"/>
      <c r="S16" s="223"/>
      <c r="T16" s="223"/>
      <c r="U16" s="223"/>
      <c r="V16" s="223"/>
      <c r="W16" s="223"/>
      <c r="X16" s="186"/>
      <c r="Y16" s="186"/>
      <c r="Z16" s="223"/>
      <c r="AA16" s="223"/>
      <c r="AB16" s="223"/>
      <c r="AC16" s="223"/>
      <c r="AD16" s="223"/>
      <c r="AE16" s="186"/>
      <c r="AF16" s="186"/>
      <c r="AG16" s="223"/>
      <c r="AH16" s="223"/>
      <c r="AI16" s="223"/>
      <c r="AJ16" s="223"/>
      <c r="AK16" s="223"/>
      <c r="AL16" s="186"/>
      <c r="AM16" s="186"/>
      <c r="AN16" s="223"/>
      <c r="AO16" s="223"/>
      <c r="AP16" s="223"/>
      <c r="AQ16" s="223"/>
      <c r="AR16" s="223"/>
    </row>
    <row r="17" spans="1:44" ht="22.5" customHeight="1" thickTop="1">
      <c r="A17" s="177"/>
      <c r="B17" s="591">
        <f>IF('EXHIBIT B- LOE Detail Input'!B17=0,"",'EXHIBIT B- LOE Detail Input'!B17)</f>
      </c>
      <c r="C17" s="591">
        <f>IF('EXHIBIT B- LOE Detail Input'!C17=0,"",'EXHIBIT B- LOE Detail Input'!C17)</f>
      </c>
      <c r="D17" s="592">
        <f>IF('EXHIBIT B- LOE Detail Input'!D17=0,"",'EXHIBIT B- LOE Detail Input'!D17)</f>
      </c>
      <c r="E17" s="524">
        <f>Q17+X17+AE17+AL17</f>
        <v>0</v>
      </c>
      <c r="F17" s="523">
        <f aca="true" t="shared" si="3" ref="F17:G21">T17+AA17+AH17+AO17</f>
        <v>0</v>
      </c>
      <c r="G17" s="523">
        <f t="shared" si="3"/>
        <v>0</v>
      </c>
      <c r="H17" s="545">
        <f>W17+AD17+AK17+AR17</f>
        <v>0</v>
      </c>
      <c r="I17" s="817"/>
      <c r="J17" s="819">
        <v>1</v>
      </c>
      <c r="K17" s="820"/>
      <c r="L17" s="820"/>
      <c r="M17" s="820"/>
      <c r="N17" s="821"/>
      <c r="O17" s="832">
        <f aca="true" t="shared" si="4" ref="O17:O22">SUM(J17:N17)</f>
        <v>1</v>
      </c>
      <c r="P17" s="179"/>
      <c r="Q17" s="524">
        <f ca="1">OFFSET(PrimeName,ROW(Q17)-5,0,1,1)</f>
        <v>0</v>
      </c>
      <c r="R17" s="545">
        <f ca="1">OFFSET(PrimeName,ROW(R17)-5,1,1,1)</f>
        <v>0</v>
      </c>
      <c r="S17" s="545">
        <f ca="1">OFFSET(PrimeName,ROW(S17)-5,2,1,1)</f>
        <v>0</v>
      </c>
      <c r="T17" s="545">
        <f>IF(EscalationBaseYear&gt;PrimeBasisYear,-FV(PrimeEscalation,EscalationBaseYear-PrimeBasisYear,0,1),1)*$J17*S17+IF(EscalationBaseYear+1&gt;PrimeBasisYear,-FV(PrimeEscalation,EscalationBaseYear+1-PrimeBasisYear,0,1),1)*$K17*S17+IF(EscalationBaseYear+2&gt;PrimeBasisYear,-FV(PrimeEscalation,EscalationBaseYear+2-PrimeBasisYear,0,1),1)*$L17*S17+IF(EscalationBaseYear+3&gt;PrimeBasisYear,-FV(PrimeEscalation,EscalationBaseYear+3-PrimeBasisYear,0,1),1)*$M17*S17+IF(EscalationBaseYear+4&gt;PrimeBasisYear,-FV(PrimeEscalation,EscalationBaseYear+4-PrimeBasisYear,0,1),1)*$N17*S17</f>
        <v>0</v>
      </c>
      <c r="U17" s="545">
        <f>PrimeAPCRate*Q17</f>
        <v>0</v>
      </c>
      <c r="V17" s="545">
        <f>IF(EscalationBaseYear&gt;PrimeBasisYear,-FV(PrimeEscalation,EscalationBaseYear-PrimeBasisYear,0,1),1)*$J17*R17+IF(EscalationBaseYear+1&gt;PrimeBasisYear,-FV(PrimeEscalation,EscalationBaseYear+1-PrimeBasisYear,0,1),1)*$K17*R17+IF(EscalationBaseYear+2&gt;PrimeBasisYear,-FV(PrimeEscalation,EscalationBaseYear+2-PrimeBasisYear,0,1),1)*$L17*R17+IF(EscalationBaseYear+3&gt;PrimeBasisYear,-FV(PrimeEscalation,EscalationBaseYear+3-PrimeBasisYear,0,1),1)*$M17*R17+IF(EscalationBaseYear+4&gt;PrimeBasisYear,-FV(PrimeEscalation,EscalationBaseYear+4-PrimeBasisYear,0,1),1)*$N17*R17</f>
        <v>0</v>
      </c>
      <c r="W17" s="545">
        <f>PrimeFee*V17</f>
        <v>0</v>
      </c>
      <c r="X17" s="524">
        <f ca="1">OFFSET(SUB1Name,ROW(X17)-5,0,1,1)</f>
        <v>0</v>
      </c>
      <c r="Y17" s="545">
        <f ca="1">OFFSET(SUB1Name,ROW(Y17)-5,1,1,1)</f>
        <v>0</v>
      </c>
      <c r="Z17" s="545">
        <f ca="1">OFFSET(SUB1Name,ROW(Z17)-5,2,1,1)</f>
        <v>0</v>
      </c>
      <c r="AA17" s="545">
        <f>IF(EscalationBaseYear&gt;Sub1BasisYear,-FV(Sub1Escalation,EscalationBaseYear-Sub1BasisYear,0,1),1)*$J17*Z17+IF(EscalationBaseYear+1&gt;Sub1BasisYear,-FV(Sub1Escalation,EscalationBaseYear+1-Sub1BasisYear,0,1),1)*$K17*Z17+IF(EscalationBaseYear+2&gt;Sub1BasisYear,-FV(Sub1Escalation,EscalationBaseYear+2-Sub1BasisYear,0,1),1)*$L17*Z17+IF(EscalationBaseYear+3&gt;Sub1BasisYear,-FV(Sub1Escalation,EscalationBaseYear+3-Sub1BasisYear,0,1),1)*$M17*Z17+IF(EscalationBaseYear+4&gt;Sub1BasisYear,-FV(Sub1Escalation,EscalationBaseYear+4-Sub1BasisYear,0,1),1)*$N17*Z17</f>
        <v>0</v>
      </c>
      <c r="AB17" s="545">
        <f>Sub1APCRate*X17</f>
        <v>0</v>
      </c>
      <c r="AC17" s="545">
        <f>IF(EscalationBaseYear&gt;Sub1BasisYear,-FV(Sub1Escalation,EscalationBaseYear-Sub1BasisYear,0,1),1)*$J17*Y17+IF(EscalationBaseYear+1&gt;Sub1BasisYear,-FV(Sub1Escalation,EscalationBaseYear+1-Sub1BasisYear,0,1),1)*$K17*Y17+IF(EscalationBaseYear+2&gt;Sub1BasisYear,-FV(Sub1Escalation,EscalationBaseYear+2-Sub1BasisYear,0,1),1)*$L17*Y17+IF(EscalationBaseYear+3&gt;Sub1BasisYear,-FV(Sub1Escalation,EscalationBaseYear+3-Sub1BasisYear,0,1),1)*$M17*Y17+IF(EscalationBaseYear+4&gt;Sub1BasisYear,-FV(Sub1Escalation,EscalationBaseYear+4-Sub1BasisYear,0,1),1)*$N17*Y17</f>
        <v>0</v>
      </c>
      <c r="AD17" s="545">
        <f>Sub1Fee*AC17</f>
        <v>0</v>
      </c>
      <c r="AE17" s="524">
        <f ca="1">OFFSET(SUB2Name,ROW(AE17)-5,0,1,1)</f>
        <v>0</v>
      </c>
      <c r="AF17" s="545">
        <f ca="1">OFFSET(SUB2Name,ROW(AF17)-5,1,1,1)</f>
        <v>0</v>
      </c>
      <c r="AG17" s="545">
        <f ca="1">OFFSET(SUB2Name,ROW(AG17)-5,2,1,1)</f>
        <v>0</v>
      </c>
      <c r="AH17" s="545">
        <f>IF(EscalationBaseYear&gt;Sub2BasisYear,-FV(Sub2Escalation,EscalationBaseYear-Sub2BasisYear,0,1),1)*$J17*AG17+IF(EscalationBaseYear+1&gt;Sub2BasisYear,-FV(Sub2Escalation,EscalationBaseYear+1-Sub2BasisYear,0,1),1)*$K17*AG17+IF(EscalationBaseYear+2&gt;Sub2BasisYear,-FV(Sub2Escalation,EscalationBaseYear+2-Sub2BasisYear,0,1),1)*$L17*AG17+IF(EscalationBaseYear+3&gt;Sub2BasisYear,-FV(Sub2Escalation,EscalationBaseYear+3-Sub2BasisYear,0,1),1)*$M17*AG17+IF(EscalationBaseYear+4&gt;Sub2BasisYear,-FV(Sub2Escalation,EscalationBaseYear+4-Sub2BasisYear,0,1),1)*$N17*AG17</f>
        <v>0</v>
      </c>
      <c r="AI17" s="545">
        <f>Sub2APCRate*AE17</f>
        <v>0</v>
      </c>
      <c r="AJ17" s="545">
        <f>IF(EscalationBaseYear&gt;Sub2BasisYear,-FV(Sub2Escalation,EscalationBaseYear-Sub2BasisYear,0,1),1)*$J17*AF17+IF(EscalationBaseYear+1&gt;Sub2BasisYear,-FV(Sub2Escalation,EscalationBaseYear+1-Sub2BasisYear,0,1),1)*$K17*AF17+IF(EscalationBaseYear+2&gt;Sub2BasisYear,-FV(Sub2Escalation,EscalationBaseYear+2-Sub2BasisYear,0,1),1)*$L17*AF17+IF(EscalationBaseYear+3&gt;Sub2BasisYear,-FV(Sub2Escalation,EscalationBaseYear+3-Sub2BasisYear,0,1),1)*$M17*AF17+IF(EscalationBaseYear+4&gt;Sub2BasisYear,-FV(Sub2Escalation,EscalationBaseYear+4-Sub2BasisYear,0,1),1)*$N17*AF17</f>
        <v>0</v>
      </c>
      <c r="AK17" s="545">
        <f>Sub2Fee*AJ17</f>
        <v>0</v>
      </c>
      <c r="AL17" s="524">
        <f ca="1">OFFSET(SUB3Name,ROW(AL17)-5,0,1,1)</f>
        <v>0</v>
      </c>
      <c r="AM17" s="545">
        <f ca="1">OFFSET(SUB3Name,ROW(AM17)-5,1,1,1)</f>
        <v>0</v>
      </c>
      <c r="AN17" s="545">
        <f ca="1">OFFSET(SUB3Name,ROW(AN17)-5,2,1,1)</f>
        <v>0</v>
      </c>
      <c r="AO17" s="545">
        <f>IF(EscalationBaseYear&gt;Sub3BasisYear,-FV(Sub3Escalation,EscalationBaseYear-Sub3BasisYear,0,1),1)*$J17*AN17+IF(EscalationBaseYear+1&gt;Sub3BasisYear,-FV(Sub3Escalation,EscalationBaseYear+1-Sub3BasisYear,0,1),1)*$K17*AN17+IF(EscalationBaseYear+2&gt;Sub3BasisYear,-FV(Sub3Escalation,EscalationBaseYear+2-Sub3BasisYear,0,1),1)*$L17*AN17+IF(EscalationBaseYear+3&gt;Sub3BasisYear,-FV(Sub3Escalation,EscalationBaseYear+3-Sub3BasisYear,0,1),1)*$M17*AN17+IF(EscalationBaseYear+4&gt;Sub3BasisYear,-FV(Sub3Escalation,EscalationBaseYear+4-Sub3BasisYear,0,1),1)*$N17*AN17</f>
        <v>0</v>
      </c>
      <c r="AP17" s="545">
        <f>Sub3APCRate*AL17</f>
        <v>0</v>
      </c>
      <c r="AQ17" s="545">
        <f>IF(EscalationBaseYear&gt;Sub3BasisYear,-FV(Sub3Escalation,EscalationBaseYear-Sub3BasisYear,0,1),1)*$J17*AM17+IF(EscalationBaseYear+1&gt;Sub3BasisYear,-FV(Sub3Escalation,EscalationBaseYear+1-Sub3BasisYear,0,1),1)*$K17*AM17+IF(EscalationBaseYear+2&gt;Sub3BasisYear,-FV(Sub3Escalation,EscalationBaseYear+2-Sub3BasisYear,0,1),1)*$L17*AM17+IF(EscalationBaseYear+3&gt;Sub3BasisYear,-FV(Sub3Escalation,EscalationBaseYear+3-Sub3BasisYear,0,1),1)*$M17*AM17+IF(EscalationBaseYear+4&gt;Sub3BasisYear,-FV(Sub3Escalation,EscalationBaseYear+4-Sub3BasisYear,0,1),1)*$N17*AM17</f>
        <v>0</v>
      </c>
      <c r="AR17" s="545">
        <f>Sub3Fee*AQ17</f>
        <v>0</v>
      </c>
    </row>
    <row r="18" spans="1:44" ht="22.5" customHeight="1">
      <c r="A18" s="177"/>
      <c r="B18" s="591">
        <f>IF('EXHIBIT B- LOE Detail Input'!B18=0,"",'EXHIBIT B- LOE Detail Input'!B18)</f>
      </c>
      <c r="C18" s="591">
        <f>IF('EXHIBIT B- LOE Detail Input'!C18=0,"",'EXHIBIT B- LOE Detail Input'!C18)</f>
      </c>
      <c r="D18" s="592">
        <f>IF('EXHIBIT B- LOE Detail Input'!D18=0,"",'EXHIBIT B- LOE Detail Input'!D18)</f>
      </c>
      <c r="E18" s="524">
        <f>Q18+X18+AE18+AL18</f>
        <v>0</v>
      </c>
      <c r="F18" s="523">
        <f t="shared" si="3"/>
        <v>0</v>
      </c>
      <c r="G18" s="523">
        <f t="shared" si="3"/>
        <v>0</v>
      </c>
      <c r="H18" s="545">
        <f>W18+AD18+AK18+AR18</f>
        <v>0</v>
      </c>
      <c r="I18" s="817"/>
      <c r="J18" s="822">
        <v>1</v>
      </c>
      <c r="K18" s="823"/>
      <c r="L18" s="823"/>
      <c r="M18" s="823"/>
      <c r="N18" s="824"/>
      <c r="O18" s="833">
        <f t="shared" si="4"/>
        <v>1</v>
      </c>
      <c r="P18" s="179"/>
      <c r="Q18" s="524">
        <f ca="1">OFFSET(PrimeName,ROW(Q18)-5,0,1,1)</f>
        <v>0</v>
      </c>
      <c r="R18" s="545">
        <f ca="1">OFFSET(PrimeName,ROW(R18)-5,1,1,1)</f>
        <v>0</v>
      </c>
      <c r="S18" s="545">
        <f ca="1">OFFSET(PrimeName,ROW(S18)-5,2,1,1)</f>
        <v>0</v>
      </c>
      <c r="T18" s="545">
        <f>IF(EscalationBaseYear&gt;PrimeBasisYear,-FV(PrimeEscalation,EscalationBaseYear-PrimeBasisYear,0,1),1)*$J18*S18+IF(EscalationBaseYear+1&gt;PrimeBasisYear,-FV(PrimeEscalation,EscalationBaseYear+1-PrimeBasisYear,0,1),1)*$K18*S18+IF(EscalationBaseYear+2&gt;PrimeBasisYear,-FV(PrimeEscalation,EscalationBaseYear+2-PrimeBasisYear,0,1),1)*$L18*S18+IF(EscalationBaseYear+3&gt;PrimeBasisYear,-FV(PrimeEscalation,EscalationBaseYear+3-PrimeBasisYear,0,1),1)*$M18*S18+IF(EscalationBaseYear+4&gt;PrimeBasisYear,-FV(PrimeEscalation,EscalationBaseYear+4-PrimeBasisYear,0,1),1)*$N18*S18</f>
        <v>0</v>
      </c>
      <c r="U18" s="545">
        <f>PrimeAPCRate*Q18</f>
        <v>0</v>
      </c>
      <c r="V18" s="545">
        <f>IF(EscalationBaseYear&gt;PrimeBasisYear,-FV(PrimeEscalation,EscalationBaseYear-PrimeBasisYear,0,1),1)*$J18*R18+IF(EscalationBaseYear+1&gt;PrimeBasisYear,-FV(PrimeEscalation,EscalationBaseYear+1-PrimeBasisYear,0,1),1)*$K18*R18+IF(EscalationBaseYear+2&gt;PrimeBasisYear,-FV(PrimeEscalation,EscalationBaseYear+2-PrimeBasisYear,0,1),1)*$L18*R18+IF(EscalationBaseYear+3&gt;PrimeBasisYear,-FV(PrimeEscalation,EscalationBaseYear+3-PrimeBasisYear,0,1),1)*$M18*R18+IF(EscalationBaseYear+4&gt;PrimeBasisYear,-FV(PrimeEscalation,EscalationBaseYear+4-PrimeBasisYear,0,1),1)*$N18*R18</f>
        <v>0</v>
      </c>
      <c r="W18" s="545">
        <f>PrimeFee*V18</f>
        <v>0</v>
      </c>
      <c r="X18" s="524">
        <f ca="1">OFFSET(SUB1Name,ROW(X18)-5,0,1,1)</f>
        <v>0</v>
      </c>
      <c r="Y18" s="545">
        <f ca="1">OFFSET(SUB1Name,ROW(Y18)-5,1,1,1)</f>
        <v>0</v>
      </c>
      <c r="Z18" s="545">
        <f ca="1">OFFSET(SUB1Name,ROW(Z18)-5,2,1,1)</f>
        <v>0</v>
      </c>
      <c r="AA18" s="545">
        <f>IF(EscalationBaseYear&gt;Sub1BasisYear,-FV(Sub1Escalation,EscalationBaseYear-Sub1BasisYear,0,1),1)*$J18*Z18+IF(EscalationBaseYear+1&gt;Sub1BasisYear,-FV(Sub1Escalation,EscalationBaseYear+1-Sub1BasisYear,0,1),1)*$K18*Z18+IF(EscalationBaseYear+2&gt;Sub1BasisYear,-FV(Sub1Escalation,EscalationBaseYear+2-Sub1BasisYear,0,1),1)*$L18*Z18+IF(EscalationBaseYear+3&gt;Sub1BasisYear,-FV(Sub1Escalation,EscalationBaseYear+3-Sub1BasisYear,0,1),1)*$M18*Z18+IF(EscalationBaseYear+4&gt;Sub1BasisYear,-FV(Sub1Escalation,EscalationBaseYear+4-Sub1BasisYear,0,1),1)*$N18*Z18</f>
        <v>0</v>
      </c>
      <c r="AB18" s="545">
        <f>Sub1APCRate*X18</f>
        <v>0</v>
      </c>
      <c r="AC18" s="545">
        <f>IF(EscalationBaseYear&gt;Sub1BasisYear,-FV(Sub1Escalation,EscalationBaseYear-Sub1BasisYear,0,1),1)*$J18*Y18+IF(EscalationBaseYear+1&gt;Sub1BasisYear,-FV(Sub1Escalation,EscalationBaseYear+1-Sub1BasisYear,0,1),1)*$K18*Y18+IF(EscalationBaseYear+2&gt;Sub1BasisYear,-FV(Sub1Escalation,EscalationBaseYear+2-Sub1BasisYear,0,1),1)*$L18*Y18+IF(EscalationBaseYear+3&gt;Sub1BasisYear,-FV(Sub1Escalation,EscalationBaseYear+3-Sub1BasisYear,0,1),1)*$M18*Y18+IF(EscalationBaseYear+4&gt;Sub1BasisYear,-FV(Sub1Escalation,EscalationBaseYear+4-Sub1BasisYear,0,1),1)*$N18*Y18</f>
        <v>0</v>
      </c>
      <c r="AD18" s="545">
        <f>Sub1Fee*AC18</f>
        <v>0</v>
      </c>
      <c r="AE18" s="524">
        <f ca="1">OFFSET(SUB2Name,ROW(AE18)-5,0,1,1)</f>
        <v>0</v>
      </c>
      <c r="AF18" s="545">
        <f ca="1">OFFSET(SUB2Name,ROW(AF18)-5,1,1,1)</f>
        <v>0</v>
      </c>
      <c r="AG18" s="545">
        <f ca="1">OFFSET(SUB2Name,ROW(AG18)-5,2,1,1)</f>
        <v>0</v>
      </c>
      <c r="AH18" s="545">
        <f>IF(EscalationBaseYear&gt;Sub2BasisYear,-FV(Sub2Escalation,EscalationBaseYear-Sub2BasisYear,0,1),1)*$J18*AG18+IF(EscalationBaseYear+1&gt;Sub2BasisYear,-FV(Sub2Escalation,EscalationBaseYear+1-Sub2BasisYear,0,1),1)*$K18*AG18+IF(EscalationBaseYear+2&gt;Sub2BasisYear,-FV(Sub2Escalation,EscalationBaseYear+2-Sub2BasisYear,0,1),1)*$L18*AG18+IF(EscalationBaseYear+3&gt;Sub2BasisYear,-FV(Sub2Escalation,EscalationBaseYear+3-Sub2BasisYear,0,1),1)*$M18*AG18+IF(EscalationBaseYear+4&gt;Sub2BasisYear,-FV(Sub2Escalation,EscalationBaseYear+4-Sub2BasisYear,0,1),1)*$N18*AG18</f>
        <v>0</v>
      </c>
      <c r="AI18" s="545">
        <f>Sub2APCRate*AE18</f>
        <v>0</v>
      </c>
      <c r="AJ18" s="545">
        <f>IF(EscalationBaseYear&gt;Sub2BasisYear,-FV(Sub2Escalation,EscalationBaseYear-Sub2BasisYear,0,1),1)*$J18*AF18+IF(EscalationBaseYear+1&gt;Sub2BasisYear,-FV(Sub2Escalation,EscalationBaseYear+1-Sub2BasisYear,0,1),1)*$K18*AF18+IF(EscalationBaseYear+2&gt;Sub2BasisYear,-FV(Sub2Escalation,EscalationBaseYear+2-Sub2BasisYear,0,1),1)*$L18*AF18+IF(EscalationBaseYear+3&gt;Sub2BasisYear,-FV(Sub2Escalation,EscalationBaseYear+3-Sub2BasisYear,0,1),1)*$M18*AF18+IF(EscalationBaseYear+4&gt;Sub2BasisYear,-FV(Sub2Escalation,EscalationBaseYear+4-Sub2BasisYear,0,1),1)*$N18*AF18</f>
        <v>0</v>
      </c>
      <c r="AK18" s="545">
        <f>Sub2Fee*AJ18</f>
        <v>0</v>
      </c>
      <c r="AL18" s="524">
        <f ca="1">OFFSET(SUB3Name,ROW(AL18)-5,0,1,1)</f>
        <v>0</v>
      </c>
      <c r="AM18" s="545">
        <f ca="1">OFFSET(SUB3Name,ROW(AM18)-5,1,1,1)</f>
        <v>0</v>
      </c>
      <c r="AN18" s="545">
        <f ca="1">OFFSET(SUB3Name,ROW(AN18)-5,2,1,1)</f>
        <v>0</v>
      </c>
      <c r="AO18" s="545">
        <f>IF(EscalationBaseYear&gt;Sub3BasisYear,-FV(Sub3Escalation,EscalationBaseYear-Sub3BasisYear,0,1),1)*$J18*AN18+IF(EscalationBaseYear+1&gt;Sub3BasisYear,-FV(Sub3Escalation,EscalationBaseYear+1-Sub3BasisYear,0,1),1)*$K18*AN18+IF(EscalationBaseYear+2&gt;Sub3BasisYear,-FV(Sub3Escalation,EscalationBaseYear+2-Sub3BasisYear,0,1),1)*$L18*AN18+IF(EscalationBaseYear+3&gt;Sub3BasisYear,-FV(Sub3Escalation,EscalationBaseYear+3-Sub3BasisYear,0,1),1)*$M18*AN18+IF(EscalationBaseYear+4&gt;Sub3BasisYear,-FV(Sub3Escalation,EscalationBaseYear+4-Sub3BasisYear,0,1),1)*$N18*AN18</f>
        <v>0</v>
      </c>
      <c r="AP18" s="545">
        <f>Sub3APCRate*AL18</f>
        <v>0</v>
      </c>
      <c r="AQ18" s="545">
        <f>IF(EscalationBaseYear&gt;Sub3BasisYear,-FV(Sub3Escalation,EscalationBaseYear-Sub3BasisYear,0,1),1)*$J18*AM18+IF(EscalationBaseYear+1&gt;Sub3BasisYear,-FV(Sub3Escalation,EscalationBaseYear+1-Sub3BasisYear,0,1),1)*$K18*AM18+IF(EscalationBaseYear+2&gt;Sub3BasisYear,-FV(Sub3Escalation,EscalationBaseYear+2-Sub3BasisYear,0,1),1)*$L18*AM18+IF(EscalationBaseYear+3&gt;Sub3BasisYear,-FV(Sub3Escalation,EscalationBaseYear+3-Sub3BasisYear,0,1),1)*$M18*AM18+IF(EscalationBaseYear+4&gt;Sub3BasisYear,-FV(Sub3Escalation,EscalationBaseYear+4-Sub3BasisYear,0,1),1)*$N18*AM18</f>
        <v>0</v>
      </c>
      <c r="AR18" s="545">
        <f>Sub3Fee*AQ18</f>
        <v>0</v>
      </c>
    </row>
    <row r="19" spans="1:44" ht="22.5" customHeight="1">
      <c r="A19" s="177"/>
      <c r="B19" s="591">
        <f>IF('EXHIBIT B- LOE Detail Input'!B19=0,"",'EXHIBIT B- LOE Detail Input'!B19)</f>
      </c>
      <c r="C19" s="591">
        <f>IF('EXHIBIT B- LOE Detail Input'!C19=0,"",'EXHIBIT B- LOE Detail Input'!C19)</f>
      </c>
      <c r="D19" s="592">
        <f>IF('EXHIBIT B- LOE Detail Input'!D19=0,"",'EXHIBIT B- LOE Detail Input'!D19)</f>
      </c>
      <c r="E19" s="524">
        <f>Q19+X19+AE19+AL19</f>
        <v>0</v>
      </c>
      <c r="F19" s="523">
        <f t="shared" si="3"/>
        <v>0</v>
      </c>
      <c r="G19" s="523">
        <f t="shared" si="3"/>
        <v>0</v>
      </c>
      <c r="H19" s="545">
        <f>W19+AD19+AK19+AR19</f>
        <v>0</v>
      </c>
      <c r="I19" s="817"/>
      <c r="J19" s="822">
        <v>1</v>
      </c>
      <c r="K19" s="823"/>
      <c r="L19" s="823"/>
      <c r="M19" s="823"/>
      <c r="N19" s="824"/>
      <c r="O19" s="833">
        <f t="shared" si="4"/>
        <v>1</v>
      </c>
      <c r="P19" s="179"/>
      <c r="Q19" s="524">
        <f ca="1">OFFSET(PrimeName,ROW(Q19)-5,0,1,1)</f>
        <v>0</v>
      </c>
      <c r="R19" s="545">
        <f ca="1">OFFSET(PrimeName,ROW(R19)-5,1,1,1)</f>
        <v>0</v>
      </c>
      <c r="S19" s="545">
        <f ca="1">OFFSET(PrimeName,ROW(S19)-5,2,1,1)</f>
        <v>0</v>
      </c>
      <c r="T19" s="545">
        <f>IF(EscalationBaseYear&gt;PrimeBasisYear,-FV(PrimeEscalation,EscalationBaseYear-PrimeBasisYear,0,1),1)*$J19*S19+IF(EscalationBaseYear+1&gt;PrimeBasisYear,-FV(PrimeEscalation,EscalationBaseYear+1-PrimeBasisYear,0,1),1)*$K19*S19+IF(EscalationBaseYear+2&gt;PrimeBasisYear,-FV(PrimeEscalation,EscalationBaseYear+2-PrimeBasisYear,0,1),1)*$L19*S19+IF(EscalationBaseYear+3&gt;PrimeBasisYear,-FV(PrimeEscalation,EscalationBaseYear+3-PrimeBasisYear,0,1),1)*$M19*S19+IF(EscalationBaseYear+4&gt;PrimeBasisYear,-FV(PrimeEscalation,EscalationBaseYear+4-PrimeBasisYear,0,1),1)*$N19*S19</f>
        <v>0</v>
      </c>
      <c r="U19" s="545">
        <f>PrimeAPCRate*Q19</f>
        <v>0</v>
      </c>
      <c r="V19" s="545">
        <f>IF(EscalationBaseYear&gt;PrimeBasisYear,-FV(PrimeEscalation,EscalationBaseYear-PrimeBasisYear,0,1),1)*$J19*R19+IF(EscalationBaseYear+1&gt;PrimeBasisYear,-FV(PrimeEscalation,EscalationBaseYear+1-PrimeBasisYear,0,1),1)*$K19*R19+IF(EscalationBaseYear+2&gt;PrimeBasisYear,-FV(PrimeEscalation,EscalationBaseYear+2-PrimeBasisYear,0,1),1)*$L19*R19+IF(EscalationBaseYear+3&gt;PrimeBasisYear,-FV(PrimeEscalation,EscalationBaseYear+3-PrimeBasisYear,0,1),1)*$M19*R19+IF(EscalationBaseYear+4&gt;PrimeBasisYear,-FV(PrimeEscalation,EscalationBaseYear+4-PrimeBasisYear,0,1),1)*$N19*R19</f>
        <v>0</v>
      </c>
      <c r="W19" s="545">
        <f>PrimeFee*V19</f>
        <v>0</v>
      </c>
      <c r="X19" s="524">
        <f ca="1">OFFSET(SUB1Name,ROW(X19)-5,0,1,1)</f>
        <v>0</v>
      </c>
      <c r="Y19" s="545">
        <f ca="1">OFFSET(SUB1Name,ROW(Y19)-5,1,1,1)</f>
        <v>0</v>
      </c>
      <c r="Z19" s="545">
        <f ca="1">OFFSET(SUB1Name,ROW(Z19)-5,2,1,1)</f>
        <v>0</v>
      </c>
      <c r="AA19" s="545">
        <f>IF(EscalationBaseYear&gt;Sub1BasisYear,-FV(Sub1Escalation,EscalationBaseYear-Sub1BasisYear,0,1),1)*$J19*Z19+IF(EscalationBaseYear+1&gt;Sub1BasisYear,-FV(Sub1Escalation,EscalationBaseYear+1-Sub1BasisYear,0,1),1)*$K19*Z19+IF(EscalationBaseYear+2&gt;Sub1BasisYear,-FV(Sub1Escalation,EscalationBaseYear+2-Sub1BasisYear,0,1),1)*$L19*Z19+IF(EscalationBaseYear+3&gt;Sub1BasisYear,-FV(Sub1Escalation,EscalationBaseYear+3-Sub1BasisYear,0,1),1)*$M19*Z19+IF(EscalationBaseYear+4&gt;Sub1BasisYear,-FV(Sub1Escalation,EscalationBaseYear+4-Sub1BasisYear,0,1),1)*$N19*Z19</f>
        <v>0</v>
      </c>
      <c r="AB19" s="545">
        <f>Sub1APCRate*X19</f>
        <v>0</v>
      </c>
      <c r="AC19" s="545">
        <f>IF(EscalationBaseYear&gt;Sub1BasisYear,-FV(Sub1Escalation,EscalationBaseYear-Sub1BasisYear,0,1),1)*$J19*Y19+IF(EscalationBaseYear+1&gt;Sub1BasisYear,-FV(Sub1Escalation,EscalationBaseYear+1-Sub1BasisYear,0,1),1)*$K19*Y19+IF(EscalationBaseYear+2&gt;Sub1BasisYear,-FV(Sub1Escalation,EscalationBaseYear+2-Sub1BasisYear,0,1),1)*$L19*Y19+IF(EscalationBaseYear+3&gt;Sub1BasisYear,-FV(Sub1Escalation,EscalationBaseYear+3-Sub1BasisYear,0,1),1)*$M19*Y19+IF(EscalationBaseYear+4&gt;Sub1BasisYear,-FV(Sub1Escalation,EscalationBaseYear+4-Sub1BasisYear,0,1),1)*$N19*Y19</f>
        <v>0</v>
      </c>
      <c r="AD19" s="545">
        <f>Sub1Fee*AC19</f>
        <v>0</v>
      </c>
      <c r="AE19" s="524">
        <f ca="1">OFFSET(SUB2Name,ROW(AE19)-5,0,1,1)</f>
        <v>0</v>
      </c>
      <c r="AF19" s="545">
        <f ca="1">OFFSET(SUB2Name,ROW(AF19)-5,1,1,1)</f>
        <v>0</v>
      </c>
      <c r="AG19" s="545">
        <f ca="1">OFFSET(SUB2Name,ROW(AG19)-5,2,1,1)</f>
        <v>0</v>
      </c>
      <c r="AH19" s="545">
        <f>IF(EscalationBaseYear&gt;Sub2BasisYear,-FV(Sub2Escalation,EscalationBaseYear-Sub2BasisYear,0,1),1)*$J19*AG19+IF(EscalationBaseYear+1&gt;Sub2BasisYear,-FV(Sub2Escalation,EscalationBaseYear+1-Sub2BasisYear,0,1),1)*$K19*AG19+IF(EscalationBaseYear+2&gt;Sub2BasisYear,-FV(Sub2Escalation,EscalationBaseYear+2-Sub2BasisYear,0,1),1)*$L19*AG19+IF(EscalationBaseYear+3&gt;Sub2BasisYear,-FV(Sub2Escalation,EscalationBaseYear+3-Sub2BasisYear,0,1),1)*$M19*AG19+IF(EscalationBaseYear+4&gt;Sub2BasisYear,-FV(Sub2Escalation,EscalationBaseYear+4-Sub2BasisYear,0,1),1)*$N19*AG19</f>
        <v>0</v>
      </c>
      <c r="AI19" s="545">
        <f>Sub2APCRate*AE19</f>
        <v>0</v>
      </c>
      <c r="AJ19" s="545">
        <f>IF(EscalationBaseYear&gt;Sub2BasisYear,-FV(Sub2Escalation,EscalationBaseYear-Sub2BasisYear,0,1),1)*$J19*AF19+IF(EscalationBaseYear+1&gt;Sub2BasisYear,-FV(Sub2Escalation,EscalationBaseYear+1-Sub2BasisYear,0,1),1)*$K19*AF19+IF(EscalationBaseYear+2&gt;Sub2BasisYear,-FV(Sub2Escalation,EscalationBaseYear+2-Sub2BasisYear,0,1),1)*$L19*AF19+IF(EscalationBaseYear+3&gt;Sub2BasisYear,-FV(Sub2Escalation,EscalationBaseYear+3-Sub2BasisYear,0,1),1)*$M19*AF19+IF(EscalationBaseYear+4&gt;Sub2BasisYear,-FV(Sub2Escalation,EscalationBaseYear+4-Sub2BasisYear,0,1),1)*$N19*AF19</f>
        <v>0</v>
      </c>
      <c r="AK19" s="545">
        <f>Sub2Fee*AJ19</f>
        <v>0</v>
      </c>
      <c r="AL19" s="524">
        <f ca="1">OFFSET(SUB3Name,ROW(AL19)-5,0,1,1)</f>
        <v>0</v>
      </c>
      <c r="AM19" s="545">
        <f ca="1">OFFSET(SUB3Name,ROW(AM19)-5,1,1,1)</f>
        <v>0</v>
      </c>
      <c r="AN19" s="545">
        <f ca="1">OFFSET(SUB3Name,ROW(AN19)-5,2,1,1)</f>
        <v>0</v>
      </c>
      <c r="AO19" s="545">
        <f>IF(EscalationBaseYear&gt;Sub3BasisYear,-FV(Sub3Escalation,EscalationBaseYear-Sub3BasisYear,0,1),1)*$J19*AN19+IF(EscalationBaseYear+1&gt;Sub3BasisYear,-FV(Sub3Escalation,EscalationBaseYear+1-Sub3BasisYear,0,1),1)*$K19*AN19+IF(EscalationBaseYear+2&gt;Sub3BasisYear,-FV(Sub3Escalation,EscalationBaseYear+2-Sub3BasisYear,0,1),1)*$L19*AN19+IF(EscalationBaseYear+3&gt;Sub3BasisYear,-FV(Sub3Escalation,EscalationBaseYear+3-Sub3BasisYear,0,1),1)*$M19*AN19+IF(EscalationBaseYear+4&gt;Sub3BasisYear,-FV(Sub3Escalation,EscalationBaseYear+4-Sub3BasisYear,0,1),1)*$N19*AN19</f>
        <v>0</v>
      </c>
      <c r="AP19" s="545">
        <f>Sub3APCRate*AL19</f>
        <v>0</v>
      </c>
      <c r="AQ19" s="545">
        <f>IF(EscalationBaseYear&gt;Sub3BasisYear,-FV(Sub3Escalation,EscalationBaseYear-Sub3BasisYear,0,1),1)*$J19*AM19+IF(EscalationBaseYear+1&gt;Sub3BasisYear,-FV(Sub3Escalation,EscalationBaseYear+1-Sub3BasisYear,0,1),1)*$K19*AM19+IF(EscalationBaseYear+2&gt;Sub3BasisYear,-FV(Sub3Escalation,EscalationBaseYear+2-Sub3BasisYear,0,1),1)*$L19*AM19+IF(EscalationBaseYear+3&gt;Sub3BasisYear,-FV(Sub3Escalation,EscalationBaseYear+3-Sub3BasisYear,0,1),1)*$M19*AM19+IF(EscalationBaseYear+4&gt;Sub3BasisYear,-FV(Sub3Escalation,EscalationBaseYear+4-Sub3BasisYear,0,1),1)*$N19*AM19</f>
        <v>0</v>
      </c>
      <c r="AR19" s="545">
        <f>Sub3Fee*AQ19</f>
        <v>0</v>
      </c>
    </row>
    <row r="20" spans="1:44" ht="22.5" customHeight="1">
      <c r="A20" s="177"/>
      <c r="B20" s="591">
        <f>IF('EXHIBIT B- LOE Detail Input'!B20=0,"",'EXHIBIT B- LOE Detail Input'!B20)</f>
      </c>
      <c r="C20" s="591">
        <f>IF('EXHIBIT B- LOE Detail Input'!C20=0,"",'EXHIBIT B- LOE Detail Input'!C20)</f>
      </c>
      <c r="D20" s="592">
        <f>IF('EXHIBIT B- LOE Detail Input'!D20=0,"",'EXHIBIT B- LOE Detail Input'!D20)</f>
      </c>
      <c r="E20" s="524">
        <f>Q20+X20+AE20+AL20</f>
        <v>0</v>
      </c>
      <c r="F20" s="523">
        <f t="shared" si="3"/>
        <v>0</v>
      </c>
      <c r="G20" s="523">
        <f t="shared" si="3"/>
        <v>0</v>
      </c>
      <c r="H20" s="545">
        <f>W20+AD20+AK20+AR20</f>
        <v>0</v>
      </c>
      <c r="I20" s="817"/>
      <c r="J20" s="822">
        <v>1</v>
      </c>
      <c r="K20" s="823"/>
      <c r="L20" s="823"/>
      <c r="M20" s="823"/>
      <c r="N20" s="824"/>
      <c r="O20" s="833">
        <f t="shared" si="4"/>
        <v>1</v>
      </c>
      <c r="P20" s="179"/>
      <c r="Q20" s="524">
        <f ca="1">OFFSET(PrimeName,ROW(Q20)-5,0,1,1)</f>
        <v>0</v>
      </c>
      <c r="R20" s="545">
        <f ca="1">OFFSET(PrimeName,ROW(R20)-5,1,1,1)</f>
        <v>0</v>
      </c>
      <c r="S20" s="545">
        <f ca="1">OFFSET(PrimeName,ROW(S20)-5,2,1,1)</f>
        <v>0</v>
      </c>
      <c r="T20" s="545">
        <f>IF(EscalationBaseYear&gt;PrimeBasisYear,-FV(PrimeEscalation,EscalationBaseYear-PrimeBasisYear,0,1),1)*$J20*S20+IF(EscalationBaseYear+1&gt;PrimeBasisYear,-FV(PrimeEscalation,EscalationBaseYear+1-PrimeBasisYear,0,1),1)*$K20*S20+IF(EscalationBaseYear+2&gt;PrimeBasisYear,-FV(PrimeEscalation,EscalationBaseYear+2-PrimeBasisYear,0,1),1)*$L20*S20+IF(EscalationBaseYear+3&gt;PrimeBasisYear,-FV(PrimeEscalation,EscalationBaseYear+3-PrimeBasisYear,0,1),1)*$M20*S20+IF(EscalationBaseYear+4&gt;PrimeBasisYear,-FV(PrimeEscalation,EscalationBaseYear+4-PrimeBasisYear,0,1),1)*$N20*S20</f>
        <v>0</v>
      </c>
      <c r="U20" s="545">
        <f>PrimeAPCRate*Q20</f>
        <v>0</v>
      </c>
      <c r="V20" s="545">
        <f>IF(EscalationBaseYear&gt;PrimeBasisYear,-FV(PrimeEscalation,EscalationBaseYear-PrimeBasisYear,0,1),1)*$J20*R20+IF(EscalationBaseYear+1&gt;PrimeBasisYear,-FV(PrimeEscalation,EscalationBaseYear+1-PrimeBasisYear,0,1),1)*$K20*R20+IF(EscalationBaseYear+2&gt;PrimeBasisYear,-FV(PrimeEscalation,EscalationBaseYear+2-PrimeBasisYear,0,1),1)*$L20*R20+IF(EscalationBaseYear+3&gt;PrimeBasisYear,-FV(PrimeEscalation,EscalationBaseYear+3-PrimeBasisYear,0,1),1)*$M20*R20+IF(EscalationBaseYear+4&gt;PrimeBasisYear,-FV(PrimeEscalation,EscalationBaseYear+4-PrimeBasisYear,0,1),1)*$N20*R20</f>
        <v>0</v>
      </c>
      <c r="W20" s="545">
        <f>PrimeFee*V20</f>
        <v>0</v>
      </c>
      <c r="X20" s="524">
        <f ca="1">OFFSET(SUB1Name,ROW(X20)-5,0,1,1)</f>
        <v>0</v>
      </c>
      <c r="Y20" s="545">
        <f ca="1">OFFSET(SUB1Name,ROW(Y20)-5,1,1,1)</f>
        <v>0</v>
      </c>
      <c r="Z20" s="545">
        <f ca="1">OFFSET(SUB1Name,ROW(Z20)-5,2,1,1)</f>
        <v>0</v>
      </c>
      <c r="AA20" s="545">
        <f>IF(EscalationBaseYear&gt;Sub1BasisYear,-FV(Sub1Escalation,EscalationBaseYear-Sub1BasisYear,0,1),1)*$J20*Z20+IF(EscalationBaseYear+1&gt;Sub1BasisYear,-FV(Sub1Escalation,EscalationBaseYear+1-Sub1BasisYear,0,1),1)*$K20*Z20+IF(EscalationBaseYear+2&gt;Sub1BasisYear,-FV(Sub1Escalation,EscalationBaseYear+2-Sub1BasisYear,0,1),1)*$L20*Z20+IF(EscalationBaseYear+3&gt;Sub1BasisYear,-FV(Sub1Escalation,EscalationBaseYear+3-Sub1BasisYear,0,1),1)*$M20*Z20+IF(EscalationBaseYear+4&gt;Sub1BasisYear,-FV(Sub1Escalation,EscalationBaseYear+4-Sub1BasisYear,0,1),1)*$N20*Z20</f>
        <v>0</v>
      </c>
      <c r="AB20" s="545">
        <f>Sub1APCRate*X20</f>
        <v>0</v>
      </c>
      <c r="AC20" s="545">
        <f>IF(EscalationBaseYear&gt;Sub1BasisYear,-FV(Sub1Escalation,EscalationBaseYear-Sub1BasisYear,0,1),1)*$J20*Y20+IF(EscalationBaseYear+1&gt;Sub1BasisYear,-FV(Sub1Escalation,EscalationBaseYear+1-Sub1BasisYear,0,1),1)*$K20*Y20+IF(EscalationBaseYear+2&gt;Sub1BasisYear,-FV(Sub1Escalation,EscalationBaseYear+2-Sub1BasisYear,0,1),1)*$L20*Y20+IF(EscalationBaseYear+3&gt;Sub1BasisYear,-FV(Sub1Escalation,EscalationBaseYear+3-Sub1BasisYear,0,1),1)*$M20*Y20+IF(EscalationBaseYear+4&gt;Sub1BasisYear,-FV(Sub1Escalation,EscalationBaseYear+4-Sub1BasisYear,0,1),1)*$N20*Y20</f>
        <v>0</v>
      </c>
      <c r="AD20" s="545">
        <f>Sub1Fee*AC20</f>
        <v>0</v>
      </c>
      <c r="AE20" s="524">
        <f ca="1">OFFSET(SUB2Name,ROW(AE20)-5,0,1,1)</f>
        <v>0</v>
      </c>
      <c r="AF20" s="545">
        <f ca="1">OFFSET(SUB2Name,ROW(AF20)-5,1,1,1)</f>
        <v>0</v>
      </c>
      <c r="AG20" s="545">
        <f ca="1">OFFSET(SUB2Name,ROW(AG20)-5,2,1,1)</f>
        <v>0</v>
      </c>
      <c r="AH20" s="545">
        <f>IF(EscalationBaseYear&gt;Sub2BasisYear,-FV(Sub2Escalation,EscalationBaseYear-Sub2BasisYear,0,1),1)*$J20*AG20+IF(EscalationBaseYear+1&gt;Sub2BasisYear,-FV(Sub2Escalation,EscalationBaseYear+1-Sub2BasisYear,0,1),1)*$K20*AG20+IF(EscalationBaseYear+2&gt;Sub2BasisYear,-FV(Sub2Escalation,EscalationBaseYear+2-Sub2BasisYear,0,1),1)*$L20*AG20+IF(EscalationBaseYear+3&gt;Sub2BasisYear,-FV(Sub2Escalation,EscalationBaseYear+3-Sub2BasisYear,0,1),1)*$M20*AG20+IF(EscalationBaseYear+4&gt;Sub2BasisYear,-FV(Sub2Escalation,EscalationBaseYear+4-Sub2BasisYear,0,1),1)*$N20*AG20</f>
        <v>0</v>
      </c>
      <c r="AI20" s="545">
        <f>Sub2APCRate*AE20</f>
        <v>0</v>
      </c>
      <c r="AJ20" s="545">
        <f>IF(EscalationBaseYear&gt;Sub2BasisYear,-FV(Sub2Escalation,EscalationBaseYear-Sub2BasisYear,0,1),1)*$J20*AF20+IF(EscalationBaseYear+1&gt;Sub2BasisYear,-FV(Sub2Escalation,EscalationBaseYear+1-Sub2BasisYear,0,1),1)*$K20*AF20+IF(EscalationBaseYear+2&gt;Sub2BasisYear,-FV(Sub2Escalation,EscalationBaseYear+2-Sub2BasisYear,0,1),1)*$L20*AF20+IF(EscalationBaseYear+3&gt;Sub2BasisYear,-FV(Sub2Escalation,EscalationBaseYear+3-Sub2BasisYear,0,1),1)*$M20*AF20+IF(EscalationBaseYear+4&gt;Sub2BasisYear,-FV(Sub2Escalation,EscalationBaseYear+4-Sub2BasisYear,0,1),1)*$N20*AF20</f>
        <v>0</v>
      </c>
      <c r="AK20" s="545">
        <f>Sub2Fee*AJ20</f>
        <v>0</v>
      </c>
      <c r="AL20" s="524">
        <f ca="1">OFFSET(SUB3Name,ROW(AL20)-5,0,1,1)</f>
        <v>0</v>
      </c>
      <c r="AM20" s="545">
        <f ca="1">OFFSET(SUB3Name,ROW(AM20)-5,1,1,1)</f>
        <v>0</v>
      </c>
      <c r="AN20" s="545">
        <f ca="1">OFFSET(SUB3Name,ROW(AN20)-5,2,1,1)</f>
        <v>0</v>
      </c>
      <c r="AO20" s="545">
        <f>IF(EscalationBaseYear&gt;Sub3BasisYear,-FV(Sub3Escalation,EscalationBaseYear-Sub3BasisYear,0,1),1)*$J20*AN20+IF(EscalationBaseYear+1&gt;Sub3BasisYear,-FV(Sub3Escalation,EscalationBaseYear+1-Sub3BasisYear,0,1),1)*$K20*AN20+IF(EscalationBaseYear+2&gt;Sub3BasisYear,-FV(Sub3Escalation,EscalationBaseYear+2-Sub3BasisYear,0,1),1)*$L20*AN20+IF(EscalationBaseYear+3&gt;Sub3BasisYear,-FV(Sub3Escalation,EscalationBaseYear+3-Sub3BasisYear,0,1),1)*$M20*AN20+IF(EscalationBaseYear+4&gt;Sub3BasisYear,-FV(Sub3Escalation,EscalationBaseYear+4-Sub3BasisYear,0,1),1)*$N20*AN20</f>
        <v>0</v>
      </c>
      <c r="AP20" s="545">
        <f>Sub3APCRate*AL20</f>
        <v>0</v>
      </c>
      <c r="AQ20" s="545">
        <f>IF(EscalationBaseYear&gt;Sub3BasisYear,-FV(Sub3Escalation,EscalationBaseYear-Sub3BasisYear,0,1),1)*$J20*AM20+IF(EscalationBaseYear+1&gt;Sub3BasisYear,-FV(Sub3Escalation,EscalationBaseYear+1-Sub3BasisYear,0,1),1)*$K20*AM20+IF(EscalationBaseYear+2&gt;Sub3BasisYear,-FV(Sub3Escalation,EscalationBaseYear+2-Sub3BasisYear,0,1),1)*$L20*AM20+IF(EscalationBaseYear+3&gt;Sub3BasisYear,-FV(Sub3Escalation,EscalationBaseYear+3-Sub3BasisYear,0,1),1)*$M20*AM20+IF(EscalationBaseYear+4&gt;Sub3BasisYear,-FV(Sub3Escalation,EscalationBaseYear+4-Sub3BasisYear,0,1),1)*$N20*AM20</f>
        <v>0</v>
      </c>
      <c r="AR20" s="545">
        <f>Sub3Fee*AQ20</f>
        <v>0</v>
      </c>
    </row>
    <row r="21" spans="1:44" ht="22.5" customHeight="1" thickBot="1">
      <c r="A21" s="177"/>
      <c r="B21" s="613">
        <f>IF('EXHIBIT B- LOE Detail Input'!B21=0,"",'EXHIBIT B- LOE Detail Input'!B21)</f>
      </c>
      <c r="C21" s="613">
        <f>IF('EXHIBIT B- LOE Detail Input'!C21=0,"",'EXHIBIT B- LOE Detail Input'!C21)</f>
      </c>
      <c r="D21" s="614">
        <f>IF('EXHIBIT B- LOE Detail Input'!D21=0,"",'EXHIBIT B- LOE Detail Input'!D21)</f>
      </c>
      <c r="E21" s="535">
        <f>Q21+X21+AE21+AL21</f>
        <v>0</v>
      </c>
      <c r="F21" s="534">
        <f t="shared" si="3"/>
        <v>0</v>
      </c>
      <c r="G21" s="534">
        <f t="shared" si="3"/>
        <v>0</v>
      </c>
      <c r="H21" s="581">
        <f>W21+AD21+AK21+AR21</f>
        <v>0</v>
      </c>
      <c r="I21" s="817"/>
      <c r="J21" s="825">
        <v>1</v>
      </c>
      <c r="K21" s="826"/>
      <c r="L21" s="826"/>
      <c r="M21" s="826"/>
      <c r="N21" s="827"/>
      <c r="O21" s="831">
        <f t="shared" si="4"/>
        <v>1</v>
      </c>
      <c r="P21" s="179"/>
      <c r="Q21" s="535">
        <f ca="1">OFFSET(PrimeName,ROW(Q21)-5,0,1,1)</f>
        <v>0</v>
      </c>
      <c r="R21" s="581">
        <f ca="1">OFFSET(PrimeName,ROW(R21)-5,1,1,1)</f>
        <v>0</v>
      </c>
      <c r="S21" s="581">
        <f ca="1">OFFSET(PrimeName,ROW(S21)-5,2,1,1)</f>
        <v>0</v>
      </c>
      <c r="T21" s="581">
        <f>IF(EscalationBaseYear&gt;PrimeBasisYear,-FV(PrimeEscalation,EscalationBaseYear-PrimeBasisYear,0,1),1)*$J21*S21+IF(EscalationBaseYear+1&gt;PrimeBasisYear,-FV(PrimeEscalation,EscalationBaseYear+1-PrimeBasisYear,0,1),1)*$K21*S21+IF(EscalationBaseYear+2&gt;PrimeBasisYear,-FV(PrimeEscalation,EscalationBaseYear+2-PrimeBasisYear,0,1),1)*$L21*S21+IF(EscalationBaseYear+3&gt;PrimeBasisYear,-FV(PrimeEscalation,EscalationBaseYear+3-PrimeBasisYear,0,1),1)*$M21*S21+IF(EscalationBaseYear+4&gt;PrimeBasisYear,-FV(PrimeEscalation,EscalationBaseYear+4-PrimeBasisYear,0,1),1)*$N21*S21</f>
        <v>0</v>
      </c>
      <c r="U21" s="581">
        <f>PrimeAPCRate*Q21</f>
        <v>0</v>
      </c>
      <c r="V21" s="581">
        <f>IF(EscalationBaseYear&gt;PrimeBasisYear,-FV(PrimeEscalation,EscalationBaseYear-PrimeBasisYear,0,1),1)*$J21*R21+IF(EscalationBaseYear+1&gt;PrimeBasisYear,-FV(PrimeEscalation,EscalationBaseYear+1-PrimeBasisYear,0,1),1)*$K21*R21+IF(EscalationBaseYear+2&gt;PrimeBasisYear,-FV(PrimeEscalation,EscalationBaseYear+2-PrimeBasisYear,0,1),1)*$L21*R21+IF(EscalationBaseYear+3&gt;PrimeBasisYear,-FV(PrimeEscalation,EscalationBaseYear+3-PrimeBasisYear,0,1),1)*$M21*R21+IF(EscalationBaseYear+4&gt;PrimeBasisYear,-FV(PrimeEscalation,EscalationBaseYear+4-PrimeBasisYear,0,1),1)*$N21*R21</f>
        <v>0</v>
      </c>
      <c r="W21" s="581">
        <f>PrimeFee*V21</f>
        <v>0</v>
      </c>
      <c r="X21" s="535">
        <f ca="1">OFFSET(SUB1Name,ROW(X21)-5,0,1,1)</f>
        <v>0</v>
      </c>
      <c r="Y21" s="581">
        <f ca="1">OFFSET(SUB1Name,ROW(Y21)-5,1,1,1)</f>
        <v>0</v>
      </c>
      <c r="Z21" s="581">
        <f ca="1">OFFSET(SUB1Name,ROW(Z21)-5,2,1,1)</f>
        <v>0</v>
      </c>
      <c r="AA21" s="581">
        <f>IF(EscalationBaseYear&gt;Sub1BasisYear,-FV(Sub1Escalation,EscalationBaseYear-Sub1BasisYear,0,1),1)*$J21*Z21+IF(EscalationBaseYear+1&gt;Sub1BasisYear,-FV(Sub1Escalation,EscalationBaseYear+1-Sub1BasisYear,0,1),1)*$K21*Z21+IF(EscalationBaseYear+2&gt;Sub1BasisYear,-FV(Sub1Escalation,EscalationBaseYear+2-Sub1BasisYear,0,1),1)*$L21*Z21+IF(EscalationBaseYear+3&gt;Sub1BasisYear,-FV(Sub1Escalation,EscalationBaseYear+3-Sub1BasisYear,0,1),1)*$M21*Z21+IF(EscalationBaseYear+4&gt;Sub1BasisYear,-FV(Sub1Escalation,EscalationBaseYear+4-Sub1BasisYear,0,1),1)*$N21*Z21</f>
        <v>0</v>
      </c>
      <c r="AB21" s="581">
        <f>Sub1APCRate*X21</f>
        <v>0</v>
      </c>
      <c r="AC21" s="581">
        <f>IF(EscalationBaseYear&gt;Sub1BasisYear,-FV(Sub1Escalation,EscalationBaseYear-Sub1BasisYear,0,1),1)*$J21*Y21+IF(EscalationBaseYear+1&gt;Sub1BasisYear,-FV(Sub1Escalation,EscalationBaseYear+1-Sub1BasisYear,0,1),1)*$K21*Y21+IF(EscalationBaseYear+2&gt;Sub1BasisYear,-FV(Sub1Escalation,EscalationBaseYear+2-Sub1BasisYear,0,1),1)*$L21*Y21+IF(EscalationBaseYear+3&gt;Sub1BasisYear,-FV(Sub1Escalation,EscalationBaseYear+3-Sub1BasisYear,0,1),1)*$M21*Y21+IF(EscalationBaseYear+4&gt;Sub1BasisYear,-FV(Sub1Escalation,EscalationBaseYear+4-Sub1BasisYear,0,1),1)*$N21*Y21</f>
        <v>0</v>
      </c>
      <c r="AD21" s="581">
        <f>Sub1Fee*AC21</f>
        <v>0</v>
      </c>
      <c r="AE21" s="535">
        <f ca="1">OFFSET(SUB2Name,ROW(AE21)-5,0,1,1)</f>
        <v>0</v>
      </c>
      <c r="AF21" s="581">
        <f ca="1">OFFSET(SUB2Name,ROW(AF21)-5,1,1,1)</f>
        <v>0</v>
      </c>
      <c r="AG21" s="581">
        <f ca="1">OFFSET(SUB2Name,ROW(AG21)-5,2,1,1)</f>
        <v>0</v>
      </c>
      <c r="AH21" s="581">
        <f>IF(EscalationBaseYear&gt;Sub2BasisYear,-FV(Sub2Escalation,EscalationBaseYear-Sub2BasisYear,0,1),1)*$J21*AG21+IF(EscalationBaseYear+1&gt;Sub2BasisYear,-FV(Sub2Escalation,EscalationBaseYear+1-Sub2BasisYear,0,1),1)*$K21*AG21+IF(EscalationBaseYear+2&gt;Sub2BasisYear,-FV(Sub2Escalation,EscalationBaseYear+2-Sub2BasisYear,0,1),1)*$L21*AG21+IF(EscalationBaseYear+3&gt;Sub2BasisYear,-FV(Sub2Escalation,EscalationBaseYear+3-Sub2BasisYear,0,1),1)*$M21*AG21+IF(EscalationBaseYear+4&gt;Sub2BasisYear,-FV(Sub2Escalation,EscalationBaseYear+4-Sub2BasisYear,0,1),1)*$N21*AG21</f>
        <v>0</v>
      </c>
      <c r="AI21" s="581">
        <f>Sub2APCRate*AE21</f>
        <v>0</v>
      </c>
      <c r="AJ21" s="581">
        <f>IF(EscalationBaseYear&gt;Sub2BasisYear,-FV(Sub2Escalation,EscalationBaseYear-Sub2BasisYear,0,1),1)*$J21*AF21+IF(EscalationBaseYear+1&gt;Sub2BasisYear,-FV(Sub2Escalation,EscalationBaseYear+1-Sub2BasisYear,0,1),1)*$K21*AF21+IF(EscalationBaseYear+2&gt;Sub2BasisYear,-FV(Sub2Escalation,EscalationBaseYear+2-Sub2BasisYear,0,1),1)*$L21*AF21+IF(EscalationBaseYear+3&gt;Sub2BasisYear,-FV(Sub2Escalation,EscalationBaseYear+3-Sub2BasisYear,0,1),1)*$M21*AF21+IF(EscalationBaseYear+4&gt;Sub2BasisYear,-FV(Sub2Escalation,EscalationBaseYear+4-Sub2BasisYear,0,1),1)*$N21*AF21</f>
        <v>0</v>
      </c>
      <c r="AK21" s="581">
        <f>Sub2Fee*AJ21</f>
        <v>0</v>
      </c>
      <c r="AL21" s="535">
        <f ca="1">OFFSET(SUB3Name,ROW(AL21)-5,0,1,1)</f>
        <v>0</v>
      </c>
      <c r="AM21" s="581">
        <f ca="1">OFFSET(SUB3Name,ROW(AM21)-5,1,1,1)</f>
        <v>0</v>
      </c>
      <c r="AN21" s="581">
        <f ca="1">OFFSET(SUB3Name,ROW(AN21)-5,2,1,1)</f>
        <v>0</v>
      </c>
      <c r="AO21" s="581">
        <f>IF(EscalationBaseYear&gt;Sub3BasisYear,-FV(Sub3Escalation,EscalationBaseYear-Sub3BasisYear,0,1),1)*$J21*AN21+IF(EscalationBaseYear+1&gt;Sub3BasisYear,-FV(Sub3Escalation,EscalationBaseYear+1-Sub3BasisYear,0,1),1)*$K21*AN21+IF(EscalationBaseYear+2&gt;Sub3BasisYear,-FV(Sub3Escalation,EscalationBaseYear+2-Sub3BasisYear,0,1),1)*$L21*AN21+IF(EscalationBaseYear+3&gt;Sub3BasisYear,-FV(Sub3Escalation,EscalationBaseYear+3-Sub3BasisYear,0,1),1)*$M21*AN21+IF(EscalationBaseYear+4&gt;Sub3BasisYear,-FV(Sub3Escalation,EscalationBaseYear+4-Sub3BasisYear,0,1),1)*$N21*AN21</f>
        <v>0</v>
      </c>
      <c r="AP21" s="581">
        <f>Sub3APCRate*AL21</f>
        <v>0</v>
      </c>
      <c r="AQ21" s="581">
        <f>IF(EscalationBaseYear&gt;Sub3BasisYear,-FV(Sub3Escalation,EscalationBaseYear-Sub3BasisYear,0,1),1)*$J21*AM21+IF(EscalationBaseYear+1&gt;Sub3BasisYear,-FV(Sub3Escalation,EscalationBaseYear+1-Sub3BasisYear,0,1),1)*$K21*AM21+IF(EscalationBaseYear+2&gt;Sub3BasisYear,-FV(Sub3Escalation,EscalationBaseYear+2-Sub3BasisYear,0,1),1)*$L21*AM21+IF(EscalationBaseYear+3&gt;Sub3BasisYear,-FV(Sub3Escalation,EscalationBaseYear+3-Sub3BasisYear,0,1),1)*$M21*AM21+IF(EscalationBaseYear+4&gt;Sub3BasisYear,-FV(Sub3Escalation,EscalationBaseYear+4-Sub3BasisYear,0,1),1)*$N21*AM21</f>
        <v>0</v>
      </c>
      <c r="AR21" s="581">
        <f>Sub3Fee*AQ21</f>
        <v>0</v>
      </c>
    </row>
    <row r="22" spans="1:44" ht="22.5" customHeight="1" thickBot="1" thickTop="1">
      <c r="A22" s="177"/>
      <c r="B22" s="536"/>
      <c r="C22" s="627"/>
      <c r="D22" s="621" t="s">
        <v>8</v>
      </c>
      <c r="E22" s="880">
        <f>SUBTOTAL(9,E17:E21)</f>
        <v>0</v>
      </c>
      <c r="F22" s="540">
        <f>SUBTOTAL(9,F17:F21)</f>
        <v>0</v>
      </c>
      <c r="G22" s="540">
        <f>SUBTOTAL(9,G17:G21)</f>
        <v>0</v>
      </c>
      <c r="H22" s="619">
        <f>SUBTOTAL(9,H17:H21)</f>
        <v>0</v>
      </c>
      <c r="I22" s="186"/>
      <c r="J22" s="828">
        <f>IF($F22&gt;0,SUMPRODUCT(J17:J21,$F17:$F21)/$F22,0)</f>
        <v>0</v>
      </c>
      <c r="K22" s="829">
        <f>IF($F22&gt;0,SUMPRODUCT(K17:K21,$F17:$F21)/$F22,0)</f>
        <v>0</v>
      </c>
      <c r="L22" s="829">
        <f>IF($F22&gt;0,SUMPRODUCT(L17:L21,$F17:$F21)/$F22,0)</f>
        <v>0</v>
      </c>
      <c r="M22" s="829">
        <f>IF($F22&gt;0,SUMPRODUCT(M17:M21,$F17:$F21)/$F22,0)</f>
        <v>0</v>
      </c>
      <c r="N22" s="830">
        <f>IF($F22&gt;0,SUMPRODUCT(N17:N21,$F17:$F21)/$F22,0)</f>
        <v>0</v>
      </c>
      <c r="O22" s="831">
        <f t="shared" si="4"/>
        <v>0</v>
      </c>
      <c r="P22" s="179"/>
      <c r="Q22" s="541">
        <f aca="true" t="shared" si="5" ref="Q22:AR22">SUBTOTAL(9,Q17:Q21)</f>
        <v>0</v>
      </c>
      <c r="R22" s="540">
        <f t="shared" si="5"/>
        <v>0</v>
      </c>
      <c r="S22" s="540">
        <f t="shared" si="5"/>
        <v>0</v>
      </c>
      <c r="T22" s="540">
        <f t="shared" si="5"/>
        <v>0</v>
      </c>
      <c r="U22" s="540">
        <f t="shared" si="5"/>
        <v>0</v>
      </c>
      <c r="V22" s="540">
        <f>SUBTOTAL(9,V17:V21)</f>
        <v>0</v>
      </c>
      <c r="W22" s="540">
        <f t="shared" si="5"/>
        <v>0</v>
      </c>
      <c r="X22" s="541">
        <f t="shared" si="5"/>
        <v>0</v>
      </c>
      <c r="Y22" s="540">
        <f t="shared" si="5"/>
        <v>0</v>
      </c>
      <c r="Z22" s="540">
        <f t="shared" si="5"/>
        <v>0</v>
      </c>
      <c r="AA22" s="540">
        <f t="shared" si="5"/>
        <v>0</v>
      </c>
      <c r="AB22" s="540">
        <f t="shared" si="5"/>
        <v>0</v>
      </c>
      <c r="AC22" s="540">
        <f t="shared" si="5"/>
        <v>0</v>
      </c>
      <c r="AD22" s="540">
        <f t="shared" si="5"/>
        <v>0</v>
      </c>
      <c r="AE22" s="541">
        <f t="shared" si="5"/>
        <v>0</v>
      </c>
      <c r="AF22" s="540">
        <f t="shared" si="5"/>
        <v>0</v>
      </c>
      <c r="AG22" s="540">
        <f t="shared" si="5"/>
        <v>0</v>
      </c>
      <c r="AH22" s="540">
        <f t="shared" si="5"/>
        <v>0</v>
      </c>
      <c r="AI22" s="540">
        <f t="shared" si="5"/>
        <v>0</v>
      </c>
      <c r="AJ22" s="540">
        <f t="shared" si="5"/>
        <v>0</v>
      </c>
      <c r="AK22" s="540">
        <f t="shared" si="5"/>
        <v>0</v>
      </c>
      <c r="AL22" s="541">
        <f t="shared" si="5"/>
        <v>0</v>
      </c>
      <c r="AM22" s="540">
        <f t="shared" si="5"/>
        <v>0</v>
      </c>
      <c r="AN22" s="540">
        <f t="shared" si="5"/>
        <v>0</v>
      </c>
      <c r="AO22" s="540">
        <f t="shared" si="5"/>
        <v>0</v>
      </c>
      <c r="AP22" s="540">
        <f t="shared" si="5"/>
        <v>0</v>
      </c>
      <c r="AQ22" s="540">
        <f>SUBTOTAL(9,AQ17:AQ21)</f>
        <v>0</v>
      </c>
      <c r="AR22" s="540">
        <f t="shared" si="5"/>
        <v>0</v>
      </c>
    </row>
    <row r="23" spans="1:44" ht="22.5" customHeight="1" thickTop="1">
      <c r="A23" s="177"/>
      <c r="B23" s="164"/>
      <c r="C23" s="165"/>
      <c r="D23" s="164"/>
      <c r="E23" s="222"/>
      <c r="F23" s="184"/>
      <c r="G23" s="184"/>
      <c r="H23" s="222"/>
      <c r="I23" s="184"/>
      <c r="J23" s="184"/>
      <c r="K23" s="184"/>
      <c r="L23" s="184"/>
      <c r="M23" s="184"/>
      <c r="N23" s="184"/>
      <c r="O23" s="184"/>
      <c r="P23" s="184"/>
      <c r="Q23" s="184"/>
      <c r="R23" s="184"/>
      <c r="S23" s="220"/>
      <c r="T23" s="220"/>
      <c r="U23" s="220"/>
      <c r="V23" s="220"/>
      <c r="W23" s="220"/>
      <c r="X23" s="184"/>
      <c r="Y23" s="184"/>
      <c r="Z23" s="220"/>
      <c r="AA23" s="220"/>
      <c r="AB23" s="220"/>
      <c r="AC23" s="220"/>
      <c r="AD23" s="220"/>
      <c r="AE23" s="184"/>
      <c r="AF23" s="184"/>
      <c r="AG23" s="220"/>
      <c r="AH23" s="220"/>
      <c r="AI23" s="220"/>
      <c r="AJ23" s="220"/>
      <c r="AK23" s="220"/>
      <c r="AL23" s="184"/>
      <c r="AM23" s="184"/>
      <c r="AN23" s="220"/>
      <c r="AO23" s="220"/>
      <c r="AP23" s="220"/>
      <c r="AQ23" s="220"/>
      <c r="AR23" s="220"/>
    </row>
    <row r="24" spans="1:44" ht="22.5" customHeight="1" thickBot="1">
      <c r="A24" s="177"/>
      <c r="B24" s="167" t="str">
        <f>'EXHIBIT B- LOE Detail Input'!B24</f>
        <v>#</v>
      </c>
      <c r="C24" s="168" t="str">
        <f>'EXHIBIT B- LOE Detail Input'!C24</f>
        <v>#</v>
      </c>
      <c r="D24" s="167" t="str">
        <f>'EXHIBIT B- LOE Detail Input'!D24</f>
        <v>TITLE</v>
      </c>
      <c r="E24" s="391"/>
      <c r="F24" s="221"/>
      <c r="G24" s="221"/>
      <c r="H24" s="869"/>
      <c r="I24" s="186"/>
      <c r="J24" s="186"/>
      <c r="K24" s="186"/>
      <c r="L24" s="186"/>
      <c r="M24" s="186"/>
      <c r="N24" s="186"/>
      <c r="O24" s="186"/>
      <c r="P24" s="179"/>
      <c r="Q24" s="186"/>
      <c r="R24" s="186"/>
      <c r="S24" s="223"/>
      <c r="T24" s="223"/>
      <c r="U24" s="223"/>
      <c r="V24" s="223"/>
      <c r="W24" s="223"/>
      <c r="X24" s="186"/>
      <c r="Y24" s="186"/>
      <c r="Z24" s="223"/>
      <c r="AA24" s="223"/>
      <c r="AB24" s="223"/>
      <c r="AC24" s="223"/>
      <c r="AD24" s="223"/>
      <c r="AE24" s="186"/>
      <c r="AF24" s="186"/>
      <c r="AG24" s="223"/>
      <c r="AH24" s="223"/>
      <c r="AI24" s="223"/>
      <c r="AJ24" s="223"/>
      <c r="AK24" s="223"/>
      <c r="AL24" s="186"/>
      <c r="AM24" s="186"/>
      <c r="AN24" s="223"/>
      <c r="AO24" s="223"/>
      <c r="AP24" s="223"/>
      <c r="AQ24" s="223"/>
      <c r="AR24" s="223"/>
    </row>
    <row r="25" spans="1:44" ht="22.5" customHeight="1" thickTop="1">
      <c r="A25" s="177"/>
      <c r="B25" s="591">
        <f>IF('EXHIBIT B- LOE Detail Input'!B25=0,"",'EXHIBIT B- LOE Detail Input'!B25)</f>
      </c>
      <c r="C25" s="591">
        <f>IF('EXHIBIT B- LOE Detail Input'!C25=0,"",'EXHIBIT B- LOE Detail Input'!C25)</f>
      </c>
      <c r="D25" s="592">
        <f>IF('EXHIBIT B- LOE Detail Input'!D25=0,"",'EXHIBIT B- LOE Detail Input'!D25)</f>
      </c>
      <c r="E25" s="524">
        <f>Q25+X25+AE25+AL25</f>
        <v>0</v>
      </c>
      <c r="F25" s="523">
        <f aca="true" t="shared" si="6" ref="F25:G29">T25+AA25+AH25+AO25</f>
        <v>0</v>
      </c>
      <c r="G25" s="523">
        <f t="shared" si="6"/>
        <v>0</v>
      </c>
      <c r="H25" s="545">
        <f>W25+AD25+AK25+AR25</f>
        <v>0</v>
      </c>
      <c r="I25" s="817"/>
      <c r="J25" s="819">
        <v>1</v>
      </c>
      <c r="K25" s="820"/>
      <c r="L25" s="820"/>
      <c r="M25" s="820"/>
      <c r="N25" s="821"/>
      <c r="O25" s="832">
        <f aca="true" t="shared" si="7" ref="O25:O30">SUM(J25:N25)</f>
        <v>1</v>
      </c>
      <c r="P25" s="179"/>
      <c r="Q25" s="524">
        <f ca="1">OFFSET(PrimeName,ROW(Q25)-5,0,1,1)</f>
        <v>0</v>
      </c>
      <c r="R25" s="545">
        <f ca="1">OFFSET(PrimeName,ROW(R25)-5,1,1,1)</f>
        <v>0</v>
      </c>
      <c r="S25" s="545">
        <f ca="1">OFFSET(PrimeName,ROW(S25)-5,2,1,1)</f>
        <v>0</v>
      </c>
      <c r="T25" s="545">
        <f>IF(EscalationBaseYear&gt;PrimeBasisYear,-FV(PrimeEscalation,EscalationBaseYear-PrimeBasisYear,0,1),1)*$J25*S25+IF(EscalationBaseYear+1&gt;PrimeBasisYear,-FV(PrimeEscalation,EscalationBaseYear+1-PrimeBasisYear,0,1),1)*$K25*S25+IF(EscalationBaseYear+2&gt;PrimeBasisYear,-FV(PrimeEscalation,EscalationBaseYear+2-PrimeBasisYear,0,1),1)*$L25*S25+IF(EscalationBaseYear+3&gt;PrimeBasisYear,-FV(PrimeEscalation,EscalationBaseYear+3-PrimeBasisYear,0,1),1)*$M25*S25+IF(EscalationBaseYear+4&gt;PrimeBasisYear,-FV(PrimeEscalation,EscalationBaseYear+4-PrimeBasisYear,0,1),1)*$N25*S25</f>
        <v>0</v>
      </c>
      <c r="U25" s="545">
        <f>PrimeAPCRate*Q25</f>
        <v>0</v>
      </c>
      <c r="V25" s="545">
        <f>IF(EscalationBaseYear&gt;PrimeBasisYear,-FV(PrimeEscalation,EscalationBaseYear-PrimeBasisYear,0,1),1)*$J25*R25+IF(EscalationBaseYear+1&gt;PrimeBasisYear,-FV(PrimeEscalation,EscalationBaseYear+1-PrimeBasisYear,0,1),1)*$K25*R25+IF(EscalationBaseYear+2&gt;PrimeBasisYear,-FV(PrimeEscalation,EscalationBaseYear+2-PrimeBasisYear,0,1),1)*$L25*R25+IF(EscalationBaseYear+3&gt;PrimeBasisYear,-FV(PrimeEscalation,EscalationBaseYear+3-PrimeBasisYear,0,1),1)*$M25*R25+IF(EscalationBaseYear+4&gt;PrimeBasisYear,-FV(PrimeEscalation,EscalationBaseYear+4-PrimeBasisYear,0,1),1)*$N25*R25</f>
        <v>0</v>
      </c>
      <c r="W25" s="545">
        <f>PrimeFee*V25</f>
        <v>0</v>
      </c>
      <c r="X25" s="524">
        <f ca="1">OFFSET(SUB1Name,ROW(X25)-5,0,1,1)</f>
        <v>0</v>
      </c>
      <c r="Y25" s="545">
        <f ca="1">OFFSET(SUB1Name,ROW(Y25)-5,1,1,1)</f>
        <v>0</v>
      </c>
      <c r="Z25" s="545">
        <f ca="1">OFFSET(SUB1Name,ROW(Z25)-5,2,1,1)</f>
        <v>0</v>
      </c>
      <c r="AA25" s="545">
        <f>IF(EscalationBaseYear&gt;Sub1BasisYear,-FV(Sub1Escalation,EscalationBaseYear-Sub1BasisYear,0,1),1)*$J25*Z25+IF(EscalationBaseYear+1&gt;Sub1BasisYear,-FV(Sub1Escalation,EscalationBaseYear+1-Sub1BasisYear,0,1),1)*$K25*Z25+IF(EscalationBaseYear+2&gt;Sub1BasisYear,-FV(Sub1Escalation,EscalationBaseYear+2-Sub1BasisYear,0,1),1)*$L25*Z25+IF(EscalationBaseYear+3&gt;Sub1BasisYear,-FV(Sub1Escalation,EscalationBaseYear+3-Sub1BasisYear,0,1),1)*$M25*Z25+IF(EscalationBaseYear+4&gt;Sub1BasisYear,-FV(Sub1Escalation,EscalationBaseYear+4-Sub1BasisYear,0,1),1)*$N25*Z25</f>
        <v>0</v>
      </c>
      <c r="AB25" s="545">
        <f>Sub1APCRate*X25</f>
        <v>0</v>
      </c>
      <c r="AC25" s="545">
        <f>IF(EscalationBaseYear&gt;Sub1BasisYear,-FV(Sub1Escalation,EscalationBaseYear-Sub1BasisYear,0,1),1)*$J25*Y25+IF(EscalationBaseYear+1&gt;Sub1BasisYear,-FV(Sub1Escalation,EscalationBaseYear+1-Sub1BasisYear,0,1),1)*$K25*Y25+IF(EscalationBaseYear+2&gt;Sub1BasisYear,-FV(Sub1Escalation,EscalationBaseYear+2-Sub1BasisYear,0,1),1)*$L25*Y25+IF(EscalationBaseYear+3&gt;Sub1BasisYear,-FV(Sub1Escalation,EscalationBaseYear+3-Sub1BasisYear,0,1),1)*$M25*Y25+IF(EscalationBaseYear+4&gt;Sub1BasisYear,-FV(Sub1Escalation,EscalationBaseYear+4-Sub1BasisYear,0,1),1)*$N25*Y25</f>
        <v>0</v>
      </c>
      <c r="AD25" s="545">
        <f>Sub1Fee*AC25</f>
        <v>0</v>
      </c>
      <c r="AE25" s="524">
        <f ca="1">OFFSET(SUB2Name,ROW(AE25)-5,0,1,1)</f>
        <v>0</v>
      </c>
      <c r="AF25" s="545">
        <f ca="1">OFFSET(SUB2Name,ROW(AF25)-5,1,1,1)</f>
        <v>0</v>
      </c>
      <c r="AG25" s="545">
        <f ca="1">OFFSET(SUB2Name,ROW(AG25)-5,2,1,1)</f>
        <v>0</v>
      </c>
      <c r="AH25" s="545">
        <f>IF(EscalationBaseYear&gt;Sub2BasisYear,-FV(Sub2Escalation,EscalationBaseYear-Sub2BasisYear,0,1),1)*$J25*AG25+IF(EscalationBaseYear+1&gt;Sub2BasisYear,-FV(Sub2Escalation,EscalationBaseYear+1-Sub2BasisYear,0,1),1)*$K25*AG25+IF(EscalationBaseYear+2&gt;Sub2BasisYear,-FV(Sub2Escalation,EscalationBaseYear+2-Sub2BasisYear,0,1),1)*$L25*AG25+IF(EscalationBaseYear+3&gt;Sub2BasisYear,-FV(Sub2Escalation,EscalationBaseYear+3-Sub2BasisYear,0,1),1)*$M25*AG25+IF(EscalationBaseYear+4&gt;Sub2BasisYear,-FV(Sub2Escalation,EscalationBaseYear+4-Sub2BasisYear,0,1),1)*$N25*AG25</f>
        <v>0</v>
      </c>
      <c r="AI25" s="545">
        <f>Sub2APCRate*AE25</f>
        <v>0</v>
      </c>
      <c r="AJ25" s="545">
        <f>IF(EscalationBaseYear&gt;Sub2BasisYear,-FV(Sub2Escalation,EscalationBaseYear-Sub2BasisYear,0,1),1)*$J25*AF25+IF(EscalationBaseYear+1&gt;Sub2BasisYear,-FV(Sub2Escalation,EscalationBaseYear+1-Sub2BasisYear,0,1),1)*$K25*AF25+IF(EscalationBaseYear+2&gt;Sub2BasisYear,-FV(Sub2Escalation,EscalationBaseYear+2-Sub2BasisYear,0,1),1)*$L25*AF25+IF(EscalationBaseYear+3&gt;Sub2BasisYear,-FV(Sub2Escalation,EscalationBaseYear+3-Sub2BasisYear,0,1),1)*$M25*AF25+IF(EscalationBaseYear+4&gt;Sub2BasisYear,-FV(Sub2Escalation,EscalationBaseYear+4-Sub2BasisYear,0,1),1)*$N25*AF25</f>
        <v>0</v>
      </c>
      <c r="AK25" s="545">
        <f>Sub2Fee*AJ25</f>
        <v>0</v>
      </c>
      <c r="AL25" s="524">
        <f ca="1">OFFSET(SUB3Name,ROW(AL25)-5,0,1,1)</f>
        <v>0</v>
      </c>
      <c r="AM25" s="545">
        <f ca="1">OFFSET(SUB3Name,ROW(AM25)-5,1,1,1)</f>
        <v>0</v>
      </c>
      <c r="AN25" s="545">
        <f ca="1">OFFSET(SUB3Name,ROW(AN25)-5,2,1,1)</f>
        <v>0</v>
      </c>
      <c r="AO25" s="545">
        <f>IF(EscalationBaseYear&gt;Sub3BasisYear,-FV(Sub3Escalation,EscalationBaseYear-Sub3BasisYear,0,1),1)*$J25*AN25+IF(EscalationBaseYear+1&gt;Sub3BasisYear,-FV(Sub3Escalation,EscalationBaseYear+1-Sub3BasisYear,0,1),1)*$K25*AN25+IF(EscalationBaseYear+2&gt;Sub3BasisYear,-FV(Sub3Escalation,EscalationBaseYear+2-Sub3BasisYear,0,1),1)*$L25*AN25+IF(EscalationBaseYear+3&gt;Sub3BasisYear,-FV(Sub3Escalation,EscalationBaseYear+3-Sub3BasisYear,0,1),1)*$M25*AN25+IF(EscalationBaseYear+4&gt;Sub3BasisYear,-FV(Sub3Escalation,EscalationBaseYear+4-Sub3BasisYear,0,1),1)*$N25*AN25</f>
        <v>0</v>
      </c>
      <c r="AP25" s="545">
        <f>Sub3APCRate*AL25</f>
        <v>0</v>
      </c>
      <c r="AQ25" s="545">
        <f>IF(EscalationBaseYear&gt;Sub3BasisYear,-FV(Sub3Escalation,EscalationBaseYear-Sub3BasisYear,0,1),1)*$J25*AM25+IF(EscalationBaseYear+1&gt;Sub3BasisYear,-FV(Sub3Escalation,EscalationBaseYear+1-Sub3BasisYear,0,1),1)*$K25*AM25+IF(EscalationBaseYear+2&gt;Sub3BasisYear,-FV(Sub3Escalation,EscalationBaseYear+2-Sub3BasisYear,0,1),1)*$L25*AM25+IF(EscalationBaseYear+3&gt;Sub3BasisYear,-FV(Sub3Escalation,EscalationBaseYear+3-Sub3BasisYear,0,1),1)*$M25*AM25+IF(EscalationBaseYear+4&gt;Sub3BasisYear,-FV(Sub3Escalation,EscalationBaseYear+4-Sub3BasisYear,0,1),1)*$N25*AM25</f>
        <v>0</v>
      </c>
      <c r="AR25" s="545">
        <f>Sub3Fee*AQ25</f>
        <v>0</v>
      </c>
    </row>
    <row r="26" spans="1:44" ht="22.5" customHeight="1">
      <c r="A26" s="177"/>
      <c r="B26" s="591">
        <f>IF('EXHIBIT B- LOE Detail Input'!B26=0,"",'EXHIBIT B- LOE Detail Input'!B26)</f>
      </c>
      <c r="C26" s="591">
        <f>IF('EXHIBIT B- LOE Detail Input'!C26=0,"",'EXHIBIT B- LOE Detail Input'!C26)</f>
      </c>
      <c r="D26" s="592">
        <f>IF('EXHIBIT B- LOE Detail Input'!D26=0,"",'EXHIBIT B- LOE Detail Input'!D26)</f>
      </c>
      <c r="E26" s="524">
        <f>Q26+X26+AE26+AL26</f>
        <v>0</v>
      </c>
      <c r="F26" s="523">
        <f t="shared" si="6"/>
        <v>0</v>
      </c>
      <c r="G26" s="523">
        <f t="shared" si="6"/>
        <v>0</v>
      </c>
      <c r="H26" s="545">
        <f>W26+AD26+AK26+AR26</f>
        <v>0</v>
      </c>
      <c r="I26" s="817"/>
      <c r="J26" s="822">
        <v>1</v>
      </c>
      <c r="K26" s="823"/>
      <c r="L26" s="823"/>
      <c r="M26" s="823"/>
      <c r="N26" s="824"/>
      <c r="O26" s="833">
        <f t="shared" si="7"/>
        <v>1</v>
      </c>
      <c r="P26" s="179"/>
      <c r="Q26" s="524">
        <f ca="1">OFFSET(PrimeName,ROW(Q26)-5,0,1,1)</f>
        <v>0</v>
      </c>
      <c r="R26" s="545">
        <f ca="1">OFFSET(PrimeName,ROW(R26)-5,1,1,1)</f>
        <v>0</v>
      </c>
      <c r="S26" s="545">
        <f ca="1">OFFSET(PrimeName,ROW(S26)-5,2,1,1)</f>
        <v>0</v>
      </c>
      <c r="T26" s="545">
        <f>IF(EscalationBaseYear&gt;PrimeBasisYear,-FV(PrimeEscalation,EscalationBaseYear-PrimeBasisYear,0,1),1)*$J26*S26+IF(EscalationBaseYear+1&gt;PrimeBasisYear,-FV(PrimeEscalation,EscalationBaseYear+1-PrimeBasisYear,0,1),1)*$K26*S26+IF(EscalationBaseYear+2&gt;PrimeBasisYear,-FV(PrimeEscalation,EscalationBaseYear+2-PrimeBasisYear,0,1),1)*$L26*S26+IF(EscalationBaseYear+3&gt;PrimeBasisYear,-FV(PrimeEscalation,EscalationBaseYear+3-PrimeBasisYear,0,1),1)*$M26*S26+IF(EscalationBaseYear+4&gt;PrimeBasisYear,-FV(PrimeEscalation,EscalationBaseYear+4-PrimeBasisYear,0,1),1)*$N26*S26</f>
        <v>0</v>
      </c>
      <c r="U26" s="545">
        <f>PrimeAPCRate*Q26</f>
        <v>0</v>
      </c>
      <c r="V26" s="545">
        <f>IF(EscalationBaseYear&gt;PrimeBasisYear,-FV(PrimeEscalation,EscalationBaseYear-PrimeBasisYear,0,1),1)*$J26*R26+IF(EscalationBaseYear+1&gt;PrimeBasisYear,-FV(PrimeEscalation,EscalationBaseYear+1-PrimeBasisYear,0,1),1)*$K26*R26+IF(EscalationBaseYear+2&gt;PrimeBasisYear,-FV(PrimeEscalation,EscalationBaseYear+2-PrimeBasisYear,0,1),1)*$L26*R26+IF(EscalationBaseYear+3&gt;PrimeBasisYear,-FV(PrimeEscalation,EscalationBaseYear+3-PrimeBasisYear,0,1),1)*$M26*R26+IF(EscalationBaseYear+4&gt;PrimeBasisYear,-FV(PrimeEscalation,EscalationBaseYear+4-PrimeBasisYear,0,1),1)*$N26*R26</f>
        <v>0</v>
      </c>
      <c r="W26" s="545">
        <f>PrimeFee*V26</f>
        <v>0</v>
      </c>
      <c r="X26" s="524">
        <f ca="1">OFFSET(SUB1Name,ROW(X26)-5,0,1,1)</f>
        <v>0</v>
      </c>
      <c r="Y26" s="545">
        <f ca="1">OFFSET(SUB1Name,ROW(Y26)-5,1,1,1)</f>
        <v>0</v>
      </c>
      <c r="Z26" s="545">
        <f ca="1">OFFSET(SUB1Name,ROW(Z26)-5,2,1,1)</f>
        <v>0</v>
      </c>
      <c r="AA26" s="545">
        <f>IF(EscalationBaseYear&gt;Sub1BasisYear,-FV(Sub1Escalation,EscalationBaseYear-Sub1BasisYear,0,1),1)*$J26*Z26+IF(EscalationBaseYear+1&gt;Sub1BasisYear,-FV(Sub1Escalation,EscalationBaseYear+1-Sub1BasisYear,0,1),1)*$K26*Z26+IF(EscalationBaseYear+2&gt;Sub1BasisYear,-FV(Sub1Escalation,EscalationBaseYear+2-Sub1BasisYear,0,1),1)*$L26*Z26+IF(EscalationBaseYear+3&gt;Sub1BasisYear,-FV(Sub1Escalation,EscalationBaseYear+3-Sub1BasisYear,0,1),1)*$M26*Z26+IF(EscalationBaseYear+4&gt;Sub1BasisYear,-FV(Sub1Escalation,EscalationBaseYear+4-Sub1BasisYear,0,1),1)*$N26*Z26</f>
        <v>0</v>
      </c>
      <c r="AB26" s="545">
        <f>Sub1APCRate*X26</f>
        <v>0</v>
      </c>
      <c r="AC26" s="545">
        <f>IF(EscalationBaseYear&gt;Sub1BasisYear,-FV(Sub1Escalation,EscalationBaseYear-Sub1BasisYear,0,1),1)*$J26*Y26+IF(EscalationBaseYear+1&gt;Sub1BasisYear,-FV(Sub1Escalation,EscalationBaseYear+1-Sub1BasisYear,0,1),1)*$K26*Y26+IF(EscalationBaseYear+2&gt;Sub1BasisYear,-FV(Sub1Escalation,EscalationBaseYear+2-Sub1BasisYear,0,1),1)*$L26*Y26+IF(EscalationBaseYear+3&gt;Sub1BasisYear,-FV(Sub1Escalation,EscalationBaseYear+3-Sub1BasisYear,0,1),1)*$M26*Y26+IF(EscalationBaseYear+4&gt;Sub1BasisYear,-FV(Sub1Escalation,EscalationBaseYear+4-Sub1BasisYear,0,1),1)*$N26*Y26</f>
        <v>0</v>
      </c>
      <c r="AD26" s="545">
        <f>Sub1Fee*AC26</f>
        <v>0</v>
      </c>
      <c r="AE26" s="524">
        <f ca="1">OFFSET(SUB2Name,ROW(AE26)-5,0,1,1)</f>
        <v>0</v>
      </c>
      <c r="AF26" s="545">
        <f ca="1">OFFSET(SUB2Name,ROW(AF26)-5,1,1,1)</f>
        <v>0</v>
      </c>
      <c r="AG26" s="545">
        <f ca="1">OFFSET(SUB2Name,ROW(AG26)-5,2,1,1)</f>
        <v>0</v>
      </c>
      <c r="AH26" s="545">
        <f>IF(EscalationBaseYear&gt;Sub2BasisYear,-FV(Sub2Escalation,EscalationBaseYear-Sub2BasisYear,0,1),1)*$J26*AG26+IF(EscalationBaseYear+1&gt;Sub2BasisYear,-FV(Sub2Escalation,EscalationBaseYear+1-Sub2BasisYear,0,1),1)*$K26*AG26+IF(EscalationBaseYear+2&gt;Sub2BasisYear,-FV(Sub2Escalation,EscalationBaseYear+2-Sub2BasisYear,0,1),1)*$L26*AG26+IF(EscalationBaseYear+3&gt;Sub2BasisYear,-FV(Sub2Escalation,EscalationBaseYear+3-Sub2BasisYear,0,1),1)*$M26*AG26+IF(EscalationBaseYear+4&gt;Sub2BasisYear,-FV(Sub2Escalation,EscalationBaseYear+4-Sub2BasisYear,0,1),1)*$N26*AG26</f>
        <v>0</v>
      </c>
      <c r="AI26" s="545">
        <f>Sub2APCRate*AE26</f>
        <v>0</v>
      </c>
      <c r="AJ26" s="545">
        <f>IF(EscalationBaseYear&gt;Sub2BasisYear,-FV(Sub2Escalation,EscalationBaseYear-Sub2BasisYear,0,1),1)*$J26*AF26+IF(EscalationBaseYear+1&gt;Sub2BasisYear,-FV(Sub2Escalation,EscalationBaseYear+1-Sub2BasisYear,0,1),1)*$K26*AF26+IF(EscalationBaseYear+2&gt;Sub2BasisYear,-FV(Sub2Escalation,EscalationBaseYear+2-Sub2BasisYear,0,1),1)*$L26*AF26+IF(EscalationBaseYear+3&gt;Sub2BasisYear,-FV(Sub2Escalation,EscalationBaseYear+3-Sub2BasisYear,0,1),1)*$M26*AF26+IF(EscalationBaseYear+4&gt;Sub2BasisYear,-FV(Sub2Escalation,EscalationBaseYear+4-Sub2BasisYear,0,1),1)*$N26*AF26</f>
        <v>0</v>
      </c>
      <c r="AK26" s="545">
        <f>Sub2Fee*AJ26</f>
        <v>0</v>
      </c>
      <c r="AL26" s="524">
        <f ca="1">OFFSET(SUB3Name,ROW(AL26)-5,0,1,1)</f>
        <v>0</v>
      </c>
      <c r="AM26" s="545">
        <f ca="1">OFFSET(SUB3Name,ROW(AM26)-5,1,1,1)</f>
        <v>0</v>
      </c>
      <c r="AN26" s="545">
        <f ca="1">OFFSET(SUB3Name,ROW(AN26)-5,2,1,1)</f>
        <v>0</v>
      </c>
      <c r="AO26" s="545">
        <f>IF(EscalationBaseYear&gt;Sub3BasisYear,-FV(Sub3Escalation,EscalationBaseYear-Sub3BasisYear,0,1),1)*$J26*AN26+IF(EscalationBaseYear+1&gt;Sub3BasisYear,-FV(Sub3Escalation,EscalationBaseYear+1-Sub3BasisYear,0,1),1)*$K26*AN26+IF(EscalationBaseYear+2&gt;Sub3BasisYear,-FV(Sub3Escalation,EscalationBaseYear+2-Sub3BasisYear,0,1),1)*$L26*AN26+IF(EscalationBaseYear+3&gt;Sub3BasisYear,-FV(Sub3Escalation,EscalationBaseYear+3-Sub3BasisYear,0,1),1)*$M26*AN26+IF(EscalationBaseYear+4&gt;Sub3BasisYear,-FV(Sub3Escalation,EscalationBaseYear+4-Sub3BasisYear,0,1),1)*$N26*AN26</f>
        <v>0</v>
      </c>
      <c r="AP26" s="545">
        <f>Sub3APCRate*AL26</f>
        <v>0</v>
      </c>
      <c r="AQ26" s="545">
        <f>IF(EscalationBaseYear&gt;Sub3BasisYear,-FV(Sub3Escalation,EscalationBaseYear-Sub3BasisYear,0,1),1)*$J26*AM26+IF(EscalationBaseYear+1&gt;Sub3BasisYear,-FV(Sub3Escalation,EscalationBaseYear+1-Sub3BasisYear,0,1),1)*$K26*AM26+IF(EscalationBaseYear+2&gt;Sub3BasisYear,-FV(Sub3Escalation,EscalationBaseYear+2-Sub3BasisYear,0,1),1)*$L26*AM26+IF(EscalationBaseYear+3&gt;Sub3BasisYear,-FV(Sub3Escalation,EscalationBaseYear+3-Sub3BasisYear,0,1),1)*$M26*AM26+IF(EscalationBaseYear+4&gt;Sub3BasisYear,-FV(Sub3Escalation,EscalationBaseYear+4-Sub3BasisYear,0,1),1)*$N26*AM26</f>
        <v>0</v>
      </c>
      <c r="AR26" s="545">
        <f>Sub3Fee*AQ26</f>
        <v>0</v>
      </c>
    </row>
    <row r="27" spans="1:44" ht="22.5" customHeight="1">
      <c r="A27" s="177"/>
      <c r="B27" s="591">
        <f>IF('EXHIBIT B- LOE Detail Input'!B27=0,"",'EXHIBIT B- LOE Detail Input'!B27)</f>
      </c>
      <c r="C27" s="591">
        <f>IF('EXHIBIT B- LOE Detail Input'!C27=0,"",'EXHIBIT B- LOE Detail Input'!C27)</f>
      </c>
      <c r="D27" s="592">
        <f>IF('EXHIBIT B- LOE Detail Input'!D27=0,"",'EXHIBIT B- LOE Detail Input'!D27)</f>
      </c>
      <c r="E27" s="524">
        <f>Q27+X27+AE27+AL27</f>
        <v>0</v>
      </c>
      <c r="F27" s="523">
        <f t="shared" si="6"/>
        <v>0</v>
      </c>
      <c r="G27" s="523">
        <f t="shared" si="6"/>
        <v>0</v>
      </c>
      <c r="H27" s="545">
        <f>W27+AD27+AK27+AR27</f>
        <v>0</v>
      </c>
      <c r="I27" s="817"/>
      <c r="J27" s="822">
        <v>1</v>
      </c>
      <c r="K27" s="823"/>
      <c r="L27" s="823"/>
      <c r="M27" s="823"/>
      <c r="N27" s="824"/>
      <c r="O27" s="833">
        <f t="shared" si="7"/>
        <v>1</v>
      </c>
      <c r="P27" s="179"/>
      <c r="Q27" s="524">
        <f ca="1">OFFSET(PrimeName,ROW(Q27)-5,0,1,1)</f>
        <v>0</v>
      </c>
      <c r="R27" s="545">
        <f ca="1">OFFSET(PrimeName,ROW(R27)-5,1,1,1)</f>
        <v>0</v>
      </c>
      <c r="S27" s="545">
        <f ca="1">OFFSET(PrimeName,ROW(S27)-5,2,1,1)</f>
        <v>0</v>
      </c>
      <c r="T27" s="545">
        <f>IF(EscalationBaseYear&gt;PrimeBasisYear,-FV(PrimeEscalation,EscalationBaseYear-PrimeBasisYear,0,1),1)*$J27*S27+IF(EscalationBaseYear+1&gt;PrimeBasisYear,-FV(PrimeEscalation,EscalationBaseYear+1-PrimeBasisYear,0,1),1)*$K27*S27+IF(EscalationBaseYear+2&gt;PrimeBasisYear,-FV(PrimeEscalation,EscalationBaseYear+2-PrimeBasisYear,0,1),1)*$L27*S27+IF(EscalationBaseYear+3&gt;PrimeBasisYear,-FV(PrimeEscalation,EscalationBaseYear+3-PrimeBasisYear,0,1),1)*$M27*S27+IF(EscalationBaseYear+4&gt;PrimeBasisYear,-FV(PrimeEscalation,EscalationBaseYear+4-PrimeBasisYear,0,1),1)*$N27*S27</f>
        <v>0</v>
      </c>
      <c r="U27" s="545">
        <f>PrimeAPCRate*Q27</f>
        <v>0</v>
      </c>
      <c r="V27" s="545">
        <f>IF(EscalationBaseYear&gt;PrimeBasisYear,-FV(PrimeEscalation,EscalationBaseYear-PrimeBasisYear,0,1),1)*$J27*R27+IF(EscalationBaseYear+1&gt;PrimeBasisYear,-FV(PrimeEscalation,EscalationBaseYear+1-PrimeBasisYear,0,1),1)*$K27*R27+IF(EscalationBaseYear+2&gt;PrimeBasisYear,-FV(PrimeEscalation,EscalationBaseYear+2-PrimeBasisYear,0,1),1)*$L27*R27+IF(EscalationBaseYear+3&gt;PrimeBasisYear,-FV(PrimeEscalation,EscalationBaseYear+3-PrimeBasisYear,0,1),1)*$M27*R27+IF(EscalationBaseYear+4&gt;PrimeBasisYear,-FV(PrimeEscalation,EscalationBaseYear+4-PrimeBasisYear,0,1),1)*$N27*R27</f>
        <v>0</v>
      </c>
      <c r="W27" s="545">
        <f>PrimeFee*V27</f>
        <v>0</v>
      </c>
      <c r="X27" s="524">
        <f ca="1">OFFSET(SUB1Name,ROW(X27)-5,0,1,1)</f>
        <v>0</v>
      </c>
      <c r="Y27" s="545">
        <f ca="1">OFFSET(SUB1Name,ROW(Y27)-5,1,1,1)</f>
        <v>0</v>
      </c>
      <c r="Z27" s="545">
        <f ca="1">OFFSET(SUB1Name,ROW(Z27)-5,2,1,1)</f>
        <v>0</v>
      </c>
      <c r="AA27" s="545">
        <f>IF(EscalationBaseYear&gt;Sub1BasisYear,-FV(Sub1Escalation,EscalationBaseYear-Sub1BasisYear,0,1),1)*$J27*Z27+IF(EscalationBaseYear+1&gt;Sub1BasisYear,-FV(Sub1Escalation,EscalationBaseYear+1-Sub1BasisYear,0,1),1)*$K27*Z27+IF(EscalationBaseYear+2&gt;Sub1BasisYear,-FV(Sub1Escalation,EscalationBaseYear+2-Sub1BasisYear,0,1),1)*$L27*Z27+IF(EscalationBaseYear+3&gt;Sub1BasisYear,-FV(Sub1Escalation,EscalationBaseYear+3-Sub1BasisYear,0,1),1)*$M27*Z27+IF(EscalationBaseYear+4&gt;Sub1BasisYear,-FV(Sub1Escalation,EscalationBaseYear+4-Sub1BasisYear,0,1),1)*$N27*Z27</f>
        <v>0</v>
      </c>
      <c r="AB27" s="545">
        <f>Sub1APCRate*X27</f>
        <v>0</v>
      </c>
      <c r="AC27" s="545">
        <f>IF(EscalationBaseYear&gt;Sub1BasisYear,-FV(Sub1Escalation,EscalationBaseYear-Sub1BasisYear,0,1),1)*$J27*Y27+IF(EscalationBaseYear+1&gt;Sub1BasisYear,-FV(Sub1Escalation,EscalationBaseYear+1-Sub1BasisYear,0,1),1)*$K27*Y27+IF(EscalationBaseYear+2&gt;Sub1BasisYear,-FV(Sub1Escalation,EscalationBaseYear+2-Sub1BasisYear,0,1),1)*$L27*Y27+IF(EscalationBaseYear+3&gt;Sub1BasisYear,-FV(Sub1Escalation,EscalationBaseYear+3-Sub1BasisYear,0,1),1)*$M27*Y27+IF(EscalationBaseYear+4&gt;Sub1BasisYear,-FV(Sub1Escalation,EscalationBaseYear+4-Sub1BasisYear,0,1),1)*$N27*Y27</f>
        <v>0</v>
      </c>
      <c r="AD27" s="545">
        <f>Sub1Fee*AC27</f>
        <v>0</v>
      </c>
      <c r="AE27" s="524">
        <f ca="1">OFFSET(SUB2Name,ROW(AE27)-5,0,1,1)</f>
        <v>0</v>
      </c>
      <c r="AF27" s="545">
        <f ca="1">OFFSET(SUB2Name,ROW(AF27)-5,1,1,1)</f>
        <v>0</v>
      </c>
      <c r="AG27" s="545">
        <f ca="1">OFFSET(SUB2Name,ROW(AG27)-5,2,1,1)</f>
        <v>0</v>
      </c>
      <c r="AH27" s="545">
        <f>IF(EscalationBaseYear&gt;Sub2BasisYear,-FV(Sub2Escalation,EscalationBaseYear-Sub2BasisYear,0,1),1)*$J27*AG27+IF(EscalationBaseYear+1&gt;Sub2BasisYear,-FV(Sub2Escalation,EscalationBaseYear+1-Sub2BasisYear,0,1),1)*$K27*AG27+IF(EscalationBaseYear+2&gt;Sub2BasisYear,-FV(Sub2Escalation,EscalationBaseYear+2-Sub2BasisYear,0,1),1)*$L27*AG27+IF(EscalationBaseYear+3&gt;Sub2BasisYear,-FV(Sub2Escalation,EscalationBaseYear+3-Sub2BasisYear,0,1),1)*$M27*AG27+IF(EscalationBaseYear+4&gt;Sub2BasisYear,-FV(Sub2Escalation,EscalationBaseYear+4-Sub2BasisYear,0,1),1)*$N27*AG27</f>
        <v>0</v>
      </c>
      <c r="AI27" s="545">
        <f>Sub2APCRate*AE27</f>
        <v>0</v>
      </c>
      <c r="AJ27" s="545">
        <f>IF(EscalationBaseYear&gt;Sub2BasisYear,-FV(Sub2Escalation,EscalationBaseYear-Sub2BasisYear,0,1),1)*$J27*AF27+IF(EscalationBaseYear+1&gt;Sub2BasisYear,-FV(Sub2Escalation,EscalationBaseYear+1-Sub2BasisYear,0,1),1)*$K27*AF27+IF(EscalationBaseYear+2&gt;Sub2BasisYear,-FV(Sub2Escalation,EscalationBaseYear+2-Sub2BasisYear,0,1),1)*$L27*AF27+IF(EscalationBaseYear+3&gt;Sub2BasisYear,-FV(Sub2Escalation,EscalationBaseYear+3-Sub2BasisYear,0,1),1)*$M27*AF27+IF(EscalationBaseYear+4&gt;Sub2BasisYear,-FV(Sub2Escalation,EscalationBaseYear+4-Sub2BasisYear,0,1),1)*$N27*AF27</f>
        <v>0</v>
      </c>
      <c r="AK27" s="545">
        <f>Sub2Fee*AJ27</f>
        <v>0</v>
      </c>
      <c r="AL27" s="524">
        <f ca="1">OFFSET(SUB3Name,ROW(AL27)-5,0,1,1)</f>
        <v>0</v>
      </c>
      <c r="AM27" s="545">
        <f ca="1">OFFSET(SUB3Name,ROW(AM27)-5,1,1,1)</f>
        <v>0</v>
      </c>
      <c r="AN27" s="545">
        <f ca="1">OFFSET(SUB3Name,ROW(AN27)-5,2,1,1)</f>
        <v>0</v>
      </c>
      <c r="AO27" s="545">
        <f>IF(EscalationBaseYear&gt;Sub3BasisYear,-FV(Sub3Escalation,EscalationBaseYear-Sub3BasisYear,0,1),1)*$J27*AN27+IF(EscalationBaseYear+1&gt;Sub3BasisYear,-FV(Sub3Escalation,EscalationBaseYear+1-Sub3BasisYear,0,1),1)*$K27*AN27+IF(EscalationBaseYear+2&gt;Sub3BasisYear,-FV(Sub3Escalation,EscalationBaseYear+2-Sub3BasisYear,0,1),1)*$L27*AN27+IF(EscalationBaseYear+3&gt;Sub3BasisYear,-FV(Sub3Escalation,EscalationBaseYear+3-Sub3BasisYear,0,1),1)*$M27*AN27+IF(EscalationBaseYear+4&gt;Sub3BasisYear,-FV(Sub3Escalation,EscalationBaseYear+4-Sub3BasisYear,0,1),1)*$N27*AN27</f>
        <v>0</v>
      </c>
      <c r="AP27" s="545">
        <f>Sub3APCRate*AL27</f>
        <v>0</v>
      </c>
      <c r="AQ27" s="545">
        <f>IF(EscalationBaseYear&gt;Sub3BasisYear,-FV(Sub3Escalation,EscalationBaseYear-Sub3BasisYear,0,1),1)*$J27*AM27+IF(EscalationBaseYear+1&gt;Sub3BasisYear,-FV(Sub3Escalation,EscalationBaseYear+1-Sub3BasisYear,0,1),1)*$K27*AM27+IF(EscalationBaseYear+2&gt;Sub3BasisYear,-FV(Sub3Escalation,EscalationBaseYear+2-Sub3BasisYear,0,1),1)*$L27*AM27+IF(EscalationBaseYear+3&gt;Sub3BasisYear,-FV(Sub3Escalation,EscalationBaseYear+3-Sub3BasisYear,0,1),1)*$M27*AM27+IF(EscalationBaseYear+4&gt;Sub3BasisYear,-FV(Sub3Escalation,EscalationBaseYear+4-Sub3BasisYear,0,1),1)*$N27*AM27</f>
        <v>0</v>
      </c>
      <c r="AR27" s="545">
        <f>Sub3Fee*AQ27</f>
        <v>0</v>
      </c>
    </row>
    <row r="28" spans="1:44" ht="22.5" customHeight="1">
      <c r="A28" s="177"/>
      <c r="B28" s="591">
        <f>IF('EXHIBIT B- LOE Detail Input'!B28=0,"",'EXHIBIT B- LOE Detail Input'!B28)</f>
      </c>
      <c r="C28" s="591">
        <f>IF('EXHIBIT B- LOE Detail Input'!C28=0,"",'EXHIBIT B- LOE Detail Input'!C28)</f>
      </c>
      <c r="D28" s="592">
        <f>IF('EXHIBIT B- LOE Detail Input'!D28=0,"",'EXHIBIT B- LOE Detail Input'!D28)</f>
      </c>
      <c r="E28" s="524">
        <f>Q28+X28+AE28+AL28</f>
        <v>0</v>
      </c>
      <c r="F28" s="523">
        <f t="shared" si="6"/>
        <v>0</v>
      </c>
      <c r="G28" s="523">
        <f t="shared" si="6"/>
        <v>0</v>
      </c>
      <c r="H28" s="545">
        <f>W28+AD28+AK28+AR28</f>
        <v>0</v>
      </c>
      <c r="I28" s="817"/>
      <c r="J28" s="822">
        <v>1</v>
      </c>
      <c r="K28" s="823"/>
      <c r="L28" s="823"/>
      <c r="M28" s="823"/>
      <c r="N28" s="824"/>
      <c r="O28" s="833">
        <f t="shared" si="7"/>
        <v>1</v>
      </c>
      <c r="P28" s="179"/>
      <c r="Q28" s="524">
        <f ca="1">OFFSET(PrimeName,ROW(Q28)-5,0,1,1)</f>
        <v>0</v>
      </c>
      <c r="R28" s="545">
        <f ca="1">OFFSET(PrimeName,ROW(R28)-5,1,1,1)</f>
        <v>0</v>
      </c>
      <c r="S28" s="545">
        <f ca="1">OFFSET(PrimeName,ROW(S28)-5,2,1,1)</f>
        <v>0</v>
      </c>
      <c r="T28" s="545">
        <f>IF(EscalationBaseYear&gt;PrimeBasisYear,-FV(PrimeEscalation,EscalationBaseYear-PrimeBasisYear,0,1),1)*$J28*S28+IF(EscalationBaseYear+1&gt;PrimeBasisYear,-FV(PrimeEscalation,EscalationBaseYear+1-PrimeBasisYear,0,1),1)*$K28*S28+IF(EscalationBaseYear+2&gt;PrimeBasisYear,-FV(PrimeEscalation,EscalationBaseYear+2-PrimeBasisYear,0,1),1)*$L28*S28+IF(EscalationBaseYear+3&gt;PrimeBasisYear,-FV(PrimeEscalation,EscalationBaseYear+3-PrimeBasisYear,0,1),1)*$M28*S28+IF(EscalationBaseYear+4&gt;PrimeBasisYear,-FV(PrimeEscalation,EscalationBaseYear+4-PrimeBasisYear,0,1),1)*$N28*S28</f>
        <v>0</v>
      </c>
      <c r="U28" s="545">
        <f>PrimeAPCRate*Q28</f>
        <v>0</v>
      </c>
      <c r="V28" s="545">
        <f>IF(EscalationBaseYear&gt;PrimeBasisYear,-FV(PrimeEscalation,EscalationBaseYear-PrimeBasisYear,0,1),1)*$J28*R28+IF(EscalationBaseYear+1&gt;PrimeBasisYear,-FV(PrimeEscalation,EscalationBaseYear+1-PrimeBasisYear,0,1),1)*$K28*R28+IF(EscalationBaseYear+2&gt;PrimeBasisYear,-FV(PrimeEscalation,EscalationBaseYear+2-PrimeBasisYear,0,1),1)*$L28*R28+IF(EscalationBaseYear+3&gt;PrimeBasisYear,-FV(PrimeEscalation,EscalationBaseYear+3-PrimeBasisYear,0,1),1)*$M28*R28+IF(EscalationBaseYear+4&gt;PrimeBasisYear,-FV(PrimeEscalation,EscalationBaseYear+4-PrimeBasisYear,0,1),1)*$N28*R28</f>
        <v>0</v>
      </c>
      <c r="W28" s="545">
        <f>PrimeFee*V28</f>
        <v>0</v>
      </c>
      <c r="X28" s="524">
        <f ca="1">OFFSET(SUB1Name,ROW(X28)-5,0,1,1)</f>
        <v>0</v>
      </c>
      <c r="Y28" s="545">
        <f ca="1">OFFSET(SUB1Name,ROW(Y28)-5,1,1,1)</f>
        <v>0</v>
      </c>
      <c r="Z28" s="545">
        <f ca="1">OFFSET(SUB1Name,ROW(Z28)-5,2,1,1)</f>
        <v>0</v>
      </c>
      <c r="AA28" s="545">
        <f>IF(EscalationBaseYear&gt;Sub1BasisYear,-FV(Sub1Escalation,EscalationBaseYear-Sub1BasisYear,0,1),1)*$J28*Z28+IF(EscalationBaseYear+1&gt;Sub1BasisYear,-FV(Sub1Escalation,EscalationBaseYear+1-Sub1BasisYear,0,1),1)*$K28*Z28+IF(EscalationBaseYear+2&gt;Sub1BasisYear,-FV(Sub1Escalation,EscalationBaseYear+2-Sub1BasisYear,0,1),1)*$L28*Z28+IF(EscalationBaseYear+3&gt;Sub1BasisYear,-FV(Sub1Escalation,EscalationBaseYear+3-Sub1BasisYear,0,1),1)*$M28*Z28+IF(EscalationBaseYear+4&gt;Sub1BasisYear,-FV(Sub1Escalation,EscalationBaseYear+4-Sub1BasisYear,0,1),1)*$N28*Z28</f>
        <v>0</v>
      </c>
      <c r="AB28" s="545">
        <f>Sub1APCRate*X28</f>
        <v>0</v>
      </c>
      <c r="AC28" s="545">
        <f>IF(EscalationBaseYear&gt;Sub1BasisYear,-FV(Sub1Escalation,EscalationBaseYear-Sub1BasisYear,0,1),1)*$J28*Y28+IF(EscalationBaseYear+1&gt;Sub1BasisYear,-FV(Sub1Escalation,EscalationBaseYear+1-Sub1BasisYear,0,1),1)*$K28*Y28+IF(EscalationBaseYear+2&gt;Sub1BasisYear,-FV(Sub1Escalation,EscalationBaseYear+2-Sub1BasisYear,0,1),1)*$L28*Y28+IF(EscalationBaseYear+3&gt;Sub1BasisYear,-FV(Sub1Escalation,EscalationBaseYear+3-Sub1BasisYear,0,1),1)*$M28*Y28+IF(EscalationBaseYear+4&gt;Sub1BasisYear,-FV(Sub1Escalation,EscalationBaseYear+4-Sub1BasisYear,0,1),1)*$N28*Y28</f>
        <v>0</v>
      </c>
      <c r="AD28" s="545">
        <f>Sub1Fee*AC28</f>
        <v>0</v>
      </c>
      <c r="AE28" s="524">
        <f ca="1">OFFSET(SUB2Name,ROW(AE28)-5,0,1,1)</f>
        <v>0</v>
      </c>
      <c r="AF28" s="545">
        <f ca="1">OFFSET(SUB2Name,ROW(AF28)-5,1,1,1)</f>
        <v>0</v>
      </c>
      <c r="AG28" s="545">
        <f ca="1">OFFSET(SUB2Name,ROW(AG28)-5,2,1,1)</f>
        <v>0</v>
      </c>
      <c r="AH28" s="545">
        <f>IF(EscalationBaseYear&gt;Sub2BasisYear,-FV(Sub2Escalation,EscalationBaseYear-Sub2BasisYear,0,1),1)*$J28*AG28+IF(EscalationBaseYear+1&gt;Sub2BasisYear,-FV(Sub2Escalation,EscalationBaseYear+1-Sub2BasisYear,0,1),1)*$K28*AG28+IF(EscalationBaseYear+2&gt;Sub2BasisYear,-FV(Sub2Escalation,EscalationBaseYear+2-Sub2BasisYear,0,1),1)*$L28*AG28+IF(EscalationBaseYear+3&gt;Sub2BasisYear,-FV(Sub2Escalation,EscalationBaseYear+3-Sub2BasisYear,0,1),1)*$M28*AG28+IF(EscalationBaseYear+4&gt;Sub2BasisYear,-FV(Sub2Escalation,EscalationBaseYear+4-Sub2BasisYear,0,1),1)*$N28*AG28</f>
        <v>0</v>
      </c>
      <c r="AI28" s="545">
        <f>Sub2APCRate*AE28</f>
        <v>0</v>
      </c>
      <c r="AJ28" s="545">
        <f>IF(EscalationBaseYear&gt;Sub2BasisYear,-FV(Sub2Escalation,EscalationBaseYear-Sub2BasisYear,0,1),1)*$J28*AF28+IF(EscalationBaseYear+1&gt;Sub2BasisYear,-FV(Sub2Escalation,EscalationBaseYear+1-Sub2BasisYear,0,1),1)*$K28*AF28+IF(EscalationBaseYear+2&gt;Sub2BasisYear,-FV(Sub2Escalation,EscalationBaseYear+2-Sub2BasisYear,0,1),1)*$L28*AF28+IF(EscalationBaseYear+3&gt;Sub2BasisYear,-FV(Sub2Escalation,EscalationBaseYear+3-Sub2BasisYear,0,1),1)*$M28*AF28+IF(EscalationBaseYear+4&gt;Sub2BasisYear,-FV(Sub2Escalation,EscalationBaseYear+4-Sub2BasisYear,0,1),1)*$N28*AF28</f>
        <v>0</v>
      </c>
      <c r="AK28" s="545">
        <f>Sub2Fee*AJ28</f>
        <v>0</v>
      </c>
      <c r="AL28" s="524">
        <f ca="1">OFFSET(SUB3Name,ROW(AL28)-5,0,1,1)</f>
        <v>0</v>
      </c>
      <c r="AM28" s="545">
        <f ca="1">OFFSET(SUB3Name,ROW(AM28)-5,1,1,1)</f>
        <v>0</v>
      </c>
      <c r="AN28" s="545">
        <f ca="1">OFFSET(SUB3Name,ROW(AN28)-5,2,1,1)</f>
        <v>0</v>
      </c>
      <c r="AO28" s="545">
        <f>IF(EscalationBaseYear&gt;Sub3BasisYear,-FV(Sub3Escalation,EscalationBaseYear-Sub3BasisYear,0,1),1)*$J28*AN28+IF(EscalationBaseYear+1&gt;Sub3BasisYear,-FV(Sub3Escalation,EscalationBaseYear+1-Sub3BasisYear,0,1),1)*$K28*AN28+IF(EscalationBaseYear+2&gt;Sub3BasisYear,-FV(Sub3Escalation,EscalationBaseYear+2-Sub3BasisYear,0,1),1)*$L28*AN28+IF(EscalationBaseYear+3&gt;Sub3BasisYear,-FV(Sub3Escalation,EscalationBaseYear+3-Sub3BasisYear,0,1),1)*$M28*AN28+IF(EscalationBaseYear+4&gt;Sub3BasisYear,-FV(Sub3Escalation,EscalationBaseYear+4-Sub3BasisYear,0,1),1)*$N28*AN28</f>
        <v>0</v>
      </c>
      <c r="AP28" s="545">
        <f>Sub3APCRate*AL28</f>
        <v>0</v>
      </c>
      <c r="AQ28" s="545">
        <f>IF(EscalationBaseYear&gt;Sub3BasisYear,-FV(Sub3Escalation,EscalationBaseYear-Sub3BasisYear,0,1),1)*$J28*AM28+IF(EscalationBaseYear+1&gt;Sub3BasisYear,-FV(Sub3Escalation,EscalationBaseYear+1-Sub3BasisYear,0,1),1)*$K28*AM28+IF(EscalationBaseYear+2&gt;Sub3BasisYear,-FV(Sub3Escalation,EscalationBaseYear+2-Sub3BasisYear,0,1),1)*$L28*AM28+IF(EscalationBaseYear+3&gt;Sub3BasisYear,-FV(Sub3Escalation,EscalationBaseYear+3-Sub3BasisYear,0,1),1)*$M28*AM28+IF(EscalationBaseYear+4&gt;Sub3BasisYear,-FV(Sub3Escalation,EscalationBaseYear+4-Sub3BasisYear,0,1),1)*$N28*AM28</f>
        <v>0</v>
      </c>
      <c r="AR28" s="545">
        <f>Sub3Fee*AQ28</f>
        <v>0</v>
      </c>
    </row>
    <row r="29" spans="1:44" ht="22.5" customHeight="1" thickBot="1">
      <c r="A29" s="177"/>
      <c r="B29" s="613">
        <f>IF('EXHIBIT B- LOE Detail Input'!B29=0,"",'EXHIBIT B- LOE Detail Input'!B29)</f>
      </c>
      <c r="C29" s="613">
        <f>IF('EXHIBIT B- LOE Detail Input'!C29=0,"",'EXHIBIT B- LOE Detail Input'!C29)</f>
      </c>
      <c r="D29" s="614">
        <f>IF('EXHIBIT B- LOE Detail Input'!D29=0,"",'EXHIBIT B- LOE Detail Input'!D29)</f>
      </c>
      <c r="E29" s="535">
        <f>Q29+X29+AE29+AL29</f>
        <v>0</v>
      </c>
      <c r="F29" s="534">
        <f t="shared" si="6"/>
        <v>0</v>
      </c>
      <c r="G29" s="534">
        <f t="shared" si="6"/>
        <v>0</v>
      </c>
      <c r="H29" s="581">
        <f>W29+AD29+AK29+AR29</f>
        <v>0</v>
      </c>
      <c r="I29" s="817"/>
      <c r="J29" s="825">
        <v>1</v>
      </c>
      <c r="K29" s="826"/>
      <c r="L29" s="826"/>
      <c r="M29" s="826"/>
      <c r="N29" s="827"/>
      <c r="O29" s="831">
        <f t="shared" si="7"/>
        <v>1</v>
      </c>
      <c r="P29" s="179"/>
      <c r="Q29" s="535">
        <f ca="1">OFFSET(PrimeName,ROW(Q29)-5,0,1,1)</f>
        <v>0</v>
      </c>
      <c r="R29" s="581">
        <f ca="1">OFFSET(PrimeName,ROW(R29)-5,1,1,1)</f>
        <v>0</v>
      </c>
      <c r="S29" s="581">
        <f ca="1">OFFSET(PrimeName,ROW(S29)-5,2,1,1)</f>
        <v>0</v>
      </c>
      <c r="T29" s="581">
        <f>IF(EscalationBaseYear&gt;PrimeBasisYear,-FV(PrimeEscalation,EscalationBaseYear-PrimeBasisYear,0,1),1)*$J29*S29+IF(EscalationBaseYear+1&gt;PrimeBasisYear,-FV(PrimeEscalation,EscalationBaseYear+1-PrimeBasisYear,0,1),1)*$K29*S29+IF(EscalationBaseYear+2&gt;PrimeBasisYear,-FV(PrimeEscalation,EscalationBaseYear+2-PrimeBasisYear,0,1),1)*$L29*S29+IF(EscalationBaseYear+3&gt;PrimeBasisYear,-FV(PrimeEscalation,EscalationBaseYear+3-PrimeBasisYear,0,1),1)*$M29*S29+IF(EscalationBaseYear+4&gt;PrimeBasisYear,-FV(PrimeEscalation,EscalationBaseYear+4-PrimeBasisYear,0,1),1)*$N29*S29</f>
        <v>0</v>
      </c>
      <c r="U29" s="581">
        <f>PrimeAPCRate*Q29</f>
        <v>0</v>
      </c>
      <c r="V29" s="581">
        <f>IF(EscalationBaseYear&gt;PrimeBasisYear,-FV(PrimeEscalation,EscalationBaseYear-PrimeBasisYear,0,1),1)*$J29*R29+IF(EscalationBaseYear+1&gt;PrimeBasisYear,-FV(PrimeEscalation,EscalationBaseYear+1-PrimeBasisYear,0,1),1)*$K29*R29+IF(EscalationBaseYear+2&gt;PrimeBasisYear,-FV(PrimeEscalation,EscalationBaseYear+2-PrimeBasisYear,0,1),1)*$L29*R29+IF(EscalationBaseYear+3&gt;PrimeBasisYear,-FV(PrimeEscalation,EscalationBaseYear+3-PrimeBasisYear,0,1),1)*$M29*R29+IF(EscalationBaseYear+4&gt;PrimeBasisYear,-FV(PrimeEscalation,EscalationBaseYear+4-PrimeBasisYear,0,1),1)*$N29*R29</f>
        <v>0</v>
      </c>
      <c r="W29" s="581">
        <f>PrimeFee*V29</f>
        <v>0</v>
      </c>
      <c r="X29" s="535">
        <f ca="1">OFFSET(SUB1Name,ROW(X29)-5,0,1,1)</f>
        <v>0</v>
      </c>
      <c r="Y29" s="581">
        <f ca="1">OFFSET(SUB1Name,ROW(Y29)-5,1,1,1)</f>
        <v>0</v>
      </c>
      <c r="Z29" s="581">
        <f ca="1">OFFSET(SUB1Name,ROW(Z29)-5,2,1,1)</f>
        <v>0</v>
      </c>
      <c r="AA29" s="581">
        <f>IF(EscalationBaseYear&gt;Sub1BasisYear,-FV(Sub1Escalation,EscalationBaseYear-Sub1BasisYear,0,1),1)*$J29*Z29+IF(EscalationBaseYear+1&gt;Sub1BasisYear,-FV(Sub1Escalation,EscalationBaseYear+1-Sub1BasisYear,0,1),1)*$K29*Z29+IF(EscalationBaseYear+2&gt;Sub1BasisYear,-FV(Sub1Escalation,EscalationBaseYear+2-Sub1BasisYear,0,1),1)*$L29*Z29+IF(EscalationBaseYear+3&gt;Sub1BasisYear,-FV(Sub1Escalation,EscalationBaseYear+3-Sub1BasisYear,0,1),1)*$M29*Z29+IF(EscalationBaseYear+4&gt;Sub1BasisYear,-FV(Sub1Escalation,EscalationBaseYear+4-Sub1BasisYear,0,1),1)*$N29*Z29</f>
        <v>0</v>
      </c>
      <c r="AB29" s="581">
        <f>Sub1APCRate*X29</f>
        <v>0</v>
      </c>
      <c r="AC29" s="581">
        <f>IF(EscalationBaseYear&gt;Sub1BasisYear,-FV(Sub1Escalation,EscalationBaseYear-Sub1BasisYear,0,1),1)*$J29*Y29+IF(EscalationBaseYear+1&gt;Sub1BasisYear,-FV(Sub1Escalation,EscalationBaseYear+1-Sub1BasisYear,0,1),1)*$K29*Y29+IF(EscalationBaseYear+2&gt;Sub1BasisYear,-FV(Sub1Escalation,EscalationBaseYear+2-Sub1BasisYear,0,1),1)*$L29*Y29+IF(EscalationBaseYear+3&gt;Sub1BasisYear,-FV(Sub1Escalation,EscalationBaseYear+3-Sub1BasisYear,0,1),1)*$M29*Y29+IF(EscalationBaseYear+4&gt;Sub1BasisYear,-FV(Sub1Escalation,EscalationBaseYear+4-Sub1BasisYear,0,1),1)*$N29*Y29</f>
        <v>0</v>
      </c>
      <c r="AD29" s="581">
        <f>Sub1Fee*AC29</f>
        <v>0</v>
      </c>
      <c r="AE29" s="535">
        <f ca="1">OFFSET(SUB2Name,ROW(AE29)-5,0,1,1)</f>
        <v>0</v>
      </c>
      <c r="AF29" s="581">
        <f ca="1">OFFSET(SUB2Name,ROW(AF29)-5,1,1,1)</f>
        <v>0</v>
      </c>
      <c r="AG29" s="581">
        <f ca="1">OFFSET(SUB2Name,ROW(AG29)-5,2,1,1)</f>
        <v>0</v>
      </c>
      <c r="AH29" s="581">
        <f>IF(EscalationBaseYear&gt;Sub2BasisYear,-FV(Sub2Escalation,EscalationBaseYear-Sub2BasisYear,0,1),1)*$J29*AG29+IF(EscalationBaseYear+1&gt;Sub2BasisYear,-FV(Sub2Escalation,EscalationBaseYear+1-Sub2BasisYear,0,1),1)*$K29*AG29+IF(EscalationBaseYear+2&gt;Sub2BasisYear,-FV(Sub2Escalation,EscalationBaseYear+2-Sub2BasisYear,0,1),1)*$L29*AG29+IF(EscalationBaseYear+3&gt;Sub2BasisYear,-FV(Sub2Escalation,EscalationBaseYear+3-Sub2BasisYear,0,1),1)*$M29*AG29+IF(EscalationBaseYear+4&gt;Sub2BasisYear,-FV(Sub2Escalation,EscalationBaseYear+4-Sub2BasisYear,0,1),1)*$N29*AG29</f>
        <v>0</v>
      </c>
      <c r="AI29" s="581">
        <f>Sub2APCRate*AE29</f>
        <v>0</v>
      </c>
      <c r="AJ29" s="581">
        <f>IF(EscalationBaseYear&gt;Sub2BasisYear,-FV(Sub2Escalation,EscalationBaseYear-Sub2BasisYear,0,1),1)*$J29*AF29+IF(EscalationBaseYear+1&gt;Sub2BasisYear,-FV(Sub2Escalation,EscalationBaseYear+1-Sub2BasisYear,0,1),1)*$K29*AF29+IF(EscalationBaseYear+2&gt;Sub2BasisYear,-FV(Sub2Escalation,EscalationBaseYear+2-Sub2BasisYear,0,1),1)*$L29*AF29+IF(EscalationBaseYear+3&gt;Sub2BasisYear,-FV(Sub2Escalation,EscalationBaseYear+3-Sub2BasisYear,0,1),1)*$M29*AF29+IF(EscalationBaseYear+4&gt;Sub2BasisYear,-FV(Sub2Escalation,EscalationBaseYear+4-Sub2BasisYear,0,1),1)*$N29*AF29</f>
        <v>0</v>
      </c>
      <c r="AK29" s="581">
        <f>Sub2Fee*AJ29</f>
        <v>0</v>
      </c>
      <c r="AL29" s="535">
        <f ca="1">OFFSET(SUB3Name,ROW(AL29)-5,0,1,1)</f>
        <v>0</v>
      </c>
      <c r="AM29" s="581">
        <f ca="1">OFFSET(SUB3Name,ROW(AM29)-5,1,1,1)</f>
        <v>0</v>
      </c>
      <c r="AN29" s="581">
        <f ca="1">OFFSET(SUB3Name,ROW(AN29)-5,2,1,1)</f>
        <v>0</v>
      </c>
      <c r="AO29" s="581">
        <f>IF(EscalationBaseYear&gt;Sub3BasisYear,-FV(Sub3Escalation,EscalationBaseYear-Sub3BasisYear,0,1),1)*$J29*AN29+IF(EscalationBaseYear+1&gt;Sub3BasisYear,-FV(Sub3Escalation,EscalationBaseYear+1-Sub3BasisYear,0,1),1)*$K29*AN29+IF(EscalationBaseYear+2&gt;Sub3BasisYear,-FV(Sub3Escalation,EscalationBaseYear+2-Sub3BasisYear,0,1),1)*$L29*AN29+IF(EscalationBaseYear+3&gt;Sub3BasisYear,-FV(Sub3Escalation,EscalationBaseYear+3-Sub3BasisYear,0,1),1)*$M29*AN29+IF(EscalationBaseYear+4&gt;Sub3BasisYear,-FV(Sub3Escalation,EscalationBaseYear+4-Sub3BasisYear,0,1),1)*$N29*AN29</f>
        <v>0</v>
      </c>
      <c r="AP29" s="581">
        <f>Sub3APCRate*AL29</f>
        <v>0</v>
      </c>
      <c r="AQ29" s="581">
        <f>IF(EscalationBaseYear&gt;Sub3BasisYear,-FV(Sub3Escalation,EscalationBaseYear-Sub3BasisYear,0,1),1)*$J29*AM29+IF(EscalationBaseYear+1&gt;Sub3BasisYear,-FV(Sub3Escalation,EscalationBaseYear+1-Sub3BasisYear,0,1),1)*$K29*AM29+IF(EscalationBaseYear+2&gt;Sub3BasisYear,-FV(Sub3Escalation,EscalationBaseYear+2-Sub3BasisYear,0,1),1)*$L29*AM29+IF(EscalationBaseYear+3&gt;Sub3BasisYear,-FV(Sub3Escalation,EscalationBaseYear+3-Sub3BasisYear,0,1),1)*$M29*AM29+IF(EscalationBaseYear+4&gt;Sub3BasisYear,-FV(Sub3Escalation,EscalationBaseYear+4-Sub3BasisYear,0,1),1)*$N29*AM29</f>
        <v>0</v>
      </c>
      <c r="AR29" s="581">
        <f>Sub3Fee*AQ29</f>
        <v>0</v>
      </c>
    </row>
    <row r="30" spans="1:44" ht="22.5" customHeight="1" thickBot="1" thickTop="1">
      <c r="A30" s="177"/>
      <c r="B30" s="536"/>
      <c r="C30" s="627"/>
      <c r="D30" s="621" t="s">
        <v>8</v>
      </c>
      <c r="E30" s="880">
        <f>SUBTOTAL(9,E25:E29)</f>
        <v>0</v>
      </c>
      <c r="F30" s="540">
        <f>SUBTOTAL(9,F25:F29)</f>
        <v>0</v>
      </c>
      <c r="G30" s="540">
        <f>SUBTOTAL(9,G25:G29)</f>
        <v>0</v>
      </c>
      <c r="H30" s="619">
        <f>SUBTOTAL(9,H25:H29)</f>
        <v>0</v>
      </c>
      <c r="I30" s="186"/>
      <c r="J30" s="828">
        <f>IF($F30&gt;0,SUMPRODUCT(J25:J29,$F25:$F29)/$F30,0)</f>
        <v>0</v>
      </c>
      <c r="K30" s="829">
        <f>IF($F30&gt;0,SUMPRODUCT(K25:K29,$F25:$F29)/$F30,0)</f>
        <v>0</v>
      </c>
      <c r="L30" s="829">
        <f>IF($F30&gt;0,SUMPRODUCT(L25:L29,$F25:$F29)/$F30,0)</f>
        <v>0</v>
      </c>
      <c r="M30" s="829">
        <f>IF($F30&gt;0,SUMPRODUCT(M25:M29,$F25:$F29)/$F30,0)</f>
        <v>0</v>
      </c>
      <c r="N30" s="830">
        <f>IF($F30&gt;0,SUMPRODUCT(N25:N29,$F25:$F29)/$F30,0)</f>
        <v>0</v>
      </c>
      <c r="O30" s="831">
        <f t="shared" si="7"/>
        <v>0</v>
      </c>
      <c r="P30" s="179"/>
      <c r="Q30" s="541">
        <f aca="true" t="shared" si="8" ref="Q30:AR30">SUBTOTAL(9,Q25:Q29)</f>
        <v>0</v>
      </c>
      <c r="R30" s="540">
        <f t="shared" si="8"/>
        <v>0</v>
      </c>
      <c r="S30" s="540">
        <f t="shared" si="8"/>
        <v>0</v>
      </c>
      <c r="T30" s="540">
        <f t="shared" si="8"/>
        <v>0</v>
      </c>
      <c r="U30" s="540">
        <f t="shared" si="8"/>
        <v>0</v>
      </c>
      <c r="V30" s="540">
        <f>SUBTOTAL(9,V25:V29)</f>
        <v>0</v>
      </c>
      <c r="W30" s="540">
        <f>SUBTOTAL(9,W25:W29)</f>
        <v>0</v>
      </c>
      <c r="X30" s="541">
        <f t="shared" si="8"/>
        <v>0</v>
      </c>
      <c r="Y30" s="540">
        <f t="shared" si="8"/>
        <v>0</v>
      </c>
      <c r="Z30" s="540">
        <f t="shared" si="8"/>
        <v>0</v>
      </c>
      <c r="AA30" s="540">
        <f t="shared" si="8"/>
        <v>0</v>
      </c>
      <c r="AB30" s="540">
        <f t="shared" si="8"/>
        <v>0</v>
      </c>
      <c r="AC30" s="540">
        <f t="shared" si="8"/>
        <v>0</v>
      </c>
      <c r="AD30" s="540">
        <f t="shared" si="8"/>
        <v>0</v>
      </c>
      <c r="AE30" s="541">
        <f t="shared" si="8"/>
        <v>0</v>
      </c>
      <c r="AF30" s="540">
        <f t="shared" si="8"/>
        <v>0</v>
      </c>
      <c r="AG30" s="540">
        <f t="shared" si="8"/>
        <v>0</v>
      </c>
      <c r="AH30" s="540">
        <f t="shared" si="8"/>
        <v>0</v>
      </c>
      <c r="AI30" s="540">
        <f t="shared" si="8"/>
        <v>0</v>
      </c>
      <c r="AJ30" s="540">
        <f t="shared" si="8"/>
        <v>0</v>
      </c>
      <c r="AK30" s="540">
        <f t="shared" si="8"/>
        <v>0</v>
      </c>
      <c r="AL30" s="541">
        <f t="shared" si="8"/>
        <v>0</v>
      </c>
      <c r="AM30" s="540">
        <f t="shared" si="8"/>
        <v>0</v>
      </c>
      <c r="AN30" s="540">
        <f t="shared" si="8"/>
        <v>0</v>
      </c>
      <c r="AO30" s="540">
        <f t="shared" si="8"/>
        <v>0</v>
      </c>
      <c r="AP30" s="540">
        <f t="shared" si="8"/>
        <v>0</v>
      </c>
      <c r="AQ30" s="540">
        <f>SUBTOTAL(9,AQ25:AQ29)</f>
        <v>0</v>
      </c>
      <c r="AR30" s="540">
        <f t="shared" si="8"/>
        <v>0</v>
      </c>
    </row>
    <row r="31" spans="1:44" ht="22.5" customHeight="1" thickTop="1">
      <c r="A31" s="177"/>
      <c r="B31" s="164"/>
      <c r="C31" s="165"/>
      <c r="D31" s="164"/>
      <c r="E31" s="222"/>
      <c r="F31" s="184"/>
      <c r="G31" s="184"/>
      <c r="H31" s="222"/>
      <c r="I31" s="184"/>
      <c r="J31" s="184"/>
      <c r="K31" s="184"/>
      <c r="L31" s="184"/>
      <c r="M31" s="184"/>
      <c r="N31" s="184"/>
      <c r="O31" s="184"/>
      <c r="P31" s="179"/>
      <c r="Q31" s="184"/>
      <c r="R31" s="184"/>
      <c r="S31" s="220"/>
      <c r="T31" s="220"/>
      <c r="U31" s="220"/>
      <c r="V31" s="220"/>
      <c r="W31" s="220"/>
      <c r="X31" s="184"/>
      <c r="Y31" s="184"/>
      <c r="Z31" s="220"/>
      <c r="AA31" s="220"/>
      <c r="AB31" s="220"/>
      <c r="AC31" s="220"/>
      <c r="AD31" s="220"/>
      <c r="AE31" s="184"/>
      <c r="AF31" s="184"/>
      <c r="AG31" s="220"/>
      <c r="AH31" s="220"/>
      <c r="AI31" s="220"/>
      <c r="AJ31" s="220"/>
      <c r="AK31" s="220"/>
      <c r="AL31" s="184"/>
      <c r="AM31" s="184"/>
      <c r="AN31" s="220"/>
      <c r="AO31" s="220"/>
      <c r="AP31" s="220"/>
      <c r="AQ31" s="220"/>
      <c r="AR31" s="220"/>
    </row>
    <row r="32" spans="1:44" ht="22.5" customHeight="1" thickBot="1">
      <c r="A32" s="177"/>
      <c r="B32" s="167" t="str">
        <f>'EXHIBIT B- LOE Detail Input'!B32</f>
        <v>#</v>
      </c>
      <c r="C32" s="168" t="str">
        <f>'EXHIBIT B- LOE Detail Input'!C32</f>
        <v>#</v>
      </c>
      <c r="D32" s="167" t="str">
        <f>'EXHIBIT B- LOE Detail Input'!D32</f>
        <v>TITLE</v>
      </c>
      <c r="E32" s="391"/>
      <c r="F32" s="187"/>
      <c r="G32" s="187"/>
      <c r="H32" s="869"/>
      <c r="I32" s="187"/>
      <c r="J32" s="187"/>
      <c r="K32" s="187"/>
      <c r="L32" s="187"/>
      <c r="M32" s="187"/>
      <c r="N32" s="187"/>
      <c r="O32" s="187"/>
      <c r="P32" s="179"/>
      <c r="Q32" s="371"/>
      <c r="R32" s="371"/>
      <c r="S32" s="371"/>
      <c r="T32" s="371"/>
      <c r="U32" s="371"/>
      <c r="V32" s="371"/>
      <c r="W32" s="371"/>
      <c r="X32" s="371"/>
      <c r="Y32" s="371"/>
      <c r="Z32" s="371"/>
      <c r="AA32" s="371"/>
      <c r="AB32" s="371"/>
      <c r="AC32" s="371"/>
      <c r="AD32" s="371"/>
      <c r="AE32" s="371"/>
      <c r="AF32" s="371"/>
      <c r="AG32" s="371"/>
      <c r="AH32" s="371"/>
      <c r="AI32" s="371"/>
      <c r="AJ32" s="371"/>
      <c r="AK32" s="371"/>
      <c r="AL32" s="371"/>
      <c r="AM32" s="371"/>
      <c r="AN32" s="371"/>
      <c r="AO32" s="371"/>
      <c r="AP32" s="371"/>
      <c r="AQ32" s="371"/>
      <c r="AR32" s="371"/>
    </row>
    <row r="33" spans="1:44" ht="22.5" customHeight="1" thickTop="1">
      <c r="A33" s="177"/>
      <c r="B33" s="591">
        <f>IF('EXHIBIT B- LOE Detail Input'!B33=0,"",'EXHIBIT B- LOE Detail Input'!B33)</f>
      </c>
      <c r="C33" s="591">
        <f>IF('EXHIBIT B- LOE Detail Input'!C33=0,"",'EXHIBIT B- LOE Detail Input'!C33)</f>
      </c>
      <c r="D33" s="592">
        <f>IF('EXHIBIT B- LOE Detail Input'!D33=0,"",'EXHIBIT B- LOE Detail Input'!D33)</f>
      </c>
      <c r="E33" s="524">
        <f>Q33+X33+AE33+AL33</f>
        <v>0</v>
      </c>
      <c r="F33" s="523">
        <f aca="true" t="shared" si="9" ref="F33:G37">T33+AA33+AH33+AO33</f>
        <v>0</v>
      </c>
      <c r="G33" s="523">
        <f t="shared" si="9"/>
        <v>0</v>
      </c>
      <c r="H33" s="545">
        <f>W33+AD33+AK33+AR33</f>
        <v>0</v>
      </c>
      <c r="I33" s="817"/>
      <c r="J33" s="819">
        <v>1</v>
      </c>
      <c r="K33" s="820"/>
      <c r="L33" s="820"/>
      <c r="M33" s="820"/>
      <c r="N33" s="821"/>
      <c r="O33" s="832">
        <f aca="true" t="shared" si="10" ref="O33:O38">SUM(J33:N33)</f>
        <v>1</v>
      </c>
      <c r="P33" s="179"/>
      <c r="Q33" s="524">
        <f ca="1">OFFSET(PrimeName,ROW(Q33)-5,0,1,1)</f>
        <v>0</v>
      </c>
      <c r="R33" s="545">
        <f ca="1">OFFSET(PrimeName,ROW(R33)-5,1,1,1)</f>
        <v>0</v>
      </c>
      <c r="S33" s="545">
        <f ca="1">OFFSET(PrimeName,ROW(S33)-5,2,1,1)</f>
        <v>0</v>
      </c>
      <c r="T33" s="545">
        <f>IF(EscalationBaseYear&gt;PrimeBasisYear,-FV(PrimeEscalation,EscalationBaseYear-PrimeBasisYear,0,1),1)*$J33*S33+IF(EscalationBaseYear+1&gt;PrimeBasisYear,-FV(PrimeEscalation,EscalationBaseYear+1-PrimeBasisYear,0,1),1)*$K33*S33+IF(EscalationBaseYear+2&gt;PrimeBasisYear,-FV(PrimeEscalation,EscalationBaseYear+2-PrimeBasisYear,0,1),1)*$L33*S33+IF(EscalationBaseYear+3&gt;PrimeBasisYear,-FV(PrimeEscalation,EscalationBaseYear+3-PrimeBasisYear,0,1),1)*$M33*S33+IF(EscalationBaseYear+4&gt;PrimeBasisYear,-FV(PrimeEscalation,EscalationBaseYear+4-PrimeBasisYear,0,1),1)*$N33*S33</f>
        <v>0</v>
      </c>
      <c r="U33" s="545">
        <f>PrimeAPCRate*Q33</f>
        <v>0</v>
      </c>
      <c r="V33" s="545">
        <f>IF(EscalationBaseYear&gt;PrimeBasisYear,-FV(PrimeEscalation,EscalationBaseYear-PrimeBasisYear,0,1),1)*$J33*R33+IF(EscalationBaseYear+1&gt;PrimeBasisYear,-FV(PrimeEscalation,EscalationBaseYear+1-PrimeBasisYear,0,1),1)*$K33*R33+IF(EscalationBaseYear+2&gt;PrimeBasisYear,-FV(PrimeEscalation,EscalationBaseYear+2-PrimeBasisYear,0,1),1)*$L33*R33+IF(EscalationBaseYear+3&gt;PrimeBasisYear,-FV(PrimeEscalation,EscalationBaseYear+3-PrimeBasisYear,0,1),1)*$M33*R33+IF(EscalationBaseYear+4&gt;PrimeBasisYear,-FV(PrimeEscalation,EscalationBaseYear+4-PrimeBasisYear,0,1),1)*$N33*R33</f>
        <v>0</v>
      </c>
      <c r="W33" s="545">
        <f>PrimeFee*V33</f>
        <v>0</v>
      </c>
      <c r="X33" s="524">
        <f ca="1">OFFSET(SUB1Name,ROW(X33)-5,0,1,1)</f>
        <v>0</v>
      </c>
      <c r="Y33" s="545">
        <f ca="1">OFFSET(SUB1Name,ROW(Y33)-5,1,1,1)</f>
        <v>0</v>
      </c>
      <c r="Z33" s="545">
        <f ca="1">OFFSET(SUB1Name,ROW(Z33)-5,2,1,1)</f>
        <v>0</v>
      </c>
      <c r="AA33" s="545">
        <f>IF(EscalationBaseYear&gt;Sub1BasisYear,-FV(Sub1Escalation,EscalationBaseYear-Sub1BasisYear,0,1),1)*$J33*Z33+IF(EscalationBaseYear+1&gt;Sub1BasisYear,-FV(Sub1Escalation,EscalationBaseYear+1-Sub1BasisYear,0,1),1)*$K33*Z33+IF(EscalationBaseYear+2&gt;Sub1BasisYear,-FV(Sub1Escalation,EscalationBaseYear+2-Sub1BasisYear,0,1),1)*$L33*Z33+IF(EscalationBaseYear+3&gt;Sub1BasisYear,-FV(Sub1Escalation,EscalationBaseYear+3-Sub1BasisYear,0,1),1)*$M33*Z33+IF(EscalationBaseYear+4&gt;Sub1BasisYear,-FV(Sub1Escalation,EscalationBaseYear+4-Sub1BasisYear,0,1),1)*$N33*Z33</f>
        <v>0</v>
      </c>
      <c r="AB33" s="545">
        <f>Sub1APCRate*X33</f>
        <v>0</v>
      </c>
      <c r="AC33" s="545">
        <f>IF(EscalationBaseYear&gt;Sub1BasisYear,-FV(Sub1Escalation,EscalationBaseYear-Sub1BasisYear,0,1),1)*$J33*Y33+IF(EscalationBaseYear+1&gt;Sub1BasisYear,-FV(Sub1Escalation,EscalationBaseYear+1-Sub1BasisYear,0,1),1)*$K33*Y33+IF(EscalationBaseYear+2&gt;Sub1BasisYear,-FV(Sub1Escalation,EscalationBaseYear+2-Sub1BasisYear,0,1),1)*$L33*Y33+IF(EscalationBaseYear+3&gt;Sub1BasisYear,-FV(Sub1Escalation,EscalationBaseYear+3-Sub1BasisYear,0,1),1)*$M33*Y33+IF(EscalationBaseYear+4&gt;Sub1BasisYear,-FV(Sub1Escalation,EscalationBaseYear+4-Sub1BasisYear,0,1),1)*$N33*Y33</f>
        <v>0</v>
      </c>
      <c r="AD33" s="545">
        <f>Sub1Fee*AC33</f>
        <v>0</v>
      </c>
      <c r="AE33" s="524">
        <f ca="1">OFFSET(SUB2Name,ROW(AE33)-5,0,1,1)</f>
        <v>0</v>
      </c>
      <c r="AF33" s="545">
        <f ca="1">OFFSET(SUB2Name,ROW(AF33)-5,1,1,1)</f>
        <v>0</v>
      </c>
      <c r="AG33" s="545">
        <f ca="1">OFFSET(SUB2Name,ROW(AG33)-5,2,1,1)</f>
        <v>0</v>
      </c>
      <c r="AH33" s="545">
        <f>IF(EscalationBaseYear&gt;Sub2BasisYear,-FV(Sub2Escalation,EscalationBaseYear-Sub2BasisYear,0,1),1)*$J33*AG33+IF(EscalationBaseYear+1&gt;Sub2BasisYear,-FV(Sub2Escalation,EscalationBaseYear+1-Sub2BasisYear,0,1),1)*$K33*AG33+IF(EscalationBaseYear+2&gt;Sub2BasisYear,-FV(Sub2Escalation,EscalationBaseYear+2-Sub2BasisYear,0,1),1)*$L33*AG33+IF(EscalationBaseYear+3&gt;Sub2BasisYear,-FV(Sub2Escalation,EscalationBaseYear+3-Sub2BasisYear,0,1),1)*$M33*AG33+IF(EscalationBaseYear+4&gt;Sub2BasisYear,-FV(Sub2Escalation,EscalationBaseYear+4-Sub2BasisYear,0,1),1)*$N33*AG33</f>
        <v>0</v>
      </c>
      <c r="AI33" s="545">
        <f>Sub2APCRate*AE33</f>
        <v>0</v>
      </c>
      <c r="AJ33" s="545">
        <f>IF(EscalationBaseYear&gt;Sub2BasisYear,-FV(Sub2Escalation,EscalationBaseYear-Sub2BasisYear,0,1),1)*$J33*AF33+IF(EscalationBaseYear+1&gt;Sub2BasisYear,-FV(Sub2Escalation,EscalationBaseYear+1-Sub2BasisYear,0,1),1)*$K33*AF33+IF(EscalationBaseYear+2&gt;Sub2BasisYear,-FV(Sub2Escalation,EscalationBaseYear+2-Sub2BasisYear,0,1),1)*$L33*AF33+IF(EscalationBaseYear+3&gt;Sub2BasisYear,-FV(Sub2Escalation,EscalationBaseYear+3-Sub2BasisYear,0,1),1)*$M33*AF33+IF(EscalationBaseYear+4&gt;Sub2BasisYear,-FV(Sub2Escalation,EscalationBaseYear+4-Sub2BasisYear,0,1),1)*$N33*AF33</f>
        <v>0</v>
      </c>
      <c r="AK33" s="545">
        <f>Sub2Fee*AJ33</f>
        <v>0</v>
      </c>
      <c r="AL33" s="524">
        <f ca="1">OFFSET(SUB3Name,ROW(AL33)-5,0,1,1)</f>
        <v>0</v>
      </c>
      <c r="AM33" s="545">
        <f ca="1">OFFSET(SUB3Name,ROW(AM33)-5,1,1,1)</f>
        <v>0</v>
      </c>
      <c r="AN33" s="545">
        <f ca="1">OFFSET(SUB3Name,ROW(AN33)-5,2,1,1)</f>
        <v>0</v>
      </c>
      <c r="AO33" s="545">
        <f>IF(EscalationBaseYear&gt;Sub3BasisYear,-FV(Sub3Escalation,EscalationBaseYear-Sub3BasisYear,0,1),1)*$J33*AN33+IF(EscalationBaseYear+1&gt;Sub3BasisYear,-FV(Sub3Escalation,EscalationBaseYear+1-Sub3BasisYear,0,1),1)*$K33*AN33+IF(EscalationBaseYear+2&gt;Sub3BasisYear,-FV(Sub3Escalation,EscalationBaseYear+2-Sub3BasisYear,0,1),1)*$L33*AN33+IF(EscalationBaseYear+3&gt;Sub3BasisYear,-FV(Sub3Escalation,EscalationBaseYear+3-Sub3BasisYear,0,1),1)*$M33*AN33+IF(EscalationBaseYear+4&gt;Sub3BasisYear,-FV(Sub3Escalation,EscalationBaseYear+4-Sub3BasisYear,0,1),1)*$N33*AN33</f>
        <v>0</v>
      </c>
      <c r="AP33" s="545">
        <f>Sub3APCRate*AL33</f>
        <v>0</v>
      </c>
      <c r="AQ33" s="545">
        <f>IF(EscalationBaseYear&gt;Sub3BasisYear,-FV(Sub3Escalation,EscalationBaseYear-Sub3BasisYear,0,1),1)*$J33*AM33+IF(EscalationBaseYear+1&gt;Sub3BasisYear,-FV(Sub3Escalation,EscalationBaseYear+1-Sub3BasisYear,0,1),1)*$K33*AM33+IF(EscalationBaseYear+2&gt;Sub3BasisYear,-FV(Sub3Escalation,EscalationBaseYear+2-Sub3BasisYear,0,1),1)*$L33*AM33+IF(EscalationBaseYear+3&gt;Sub3BasisYear,-FV(Sub3Escalation,EscalationBaseYear+3-Sub3BasisYear,0,1),1)*$M33*AM33+IF(EscalationBaseYear+4&gt;Sub3BasisYear,-FV(Sub3Escalation,EscalationBaseYear+4-Sub3BasisYear,0,1),1)*$N33*AM33</f>
        <v>0</v>
      </c>
      <c r="AR33" s="545">
        <f>Sub3Fee*AQ33</f>
        <v>0</v>
      </c>
    </row>
    <row r="34" spans="1:44" ht="22.5" customHeight="1">
      <c r="A34" s="177"/>
      <c r="B34" s="591">
        <f>IF('EXHIBIT B- LOE Detail Input'!B34=0,"",'EXHIBIT B- LOE Detail Input'!B34)</f>
      </c>
      <c r="C34" s="591">
        <f>IF('EXHIBIT B- LOE Detail Input'!C34=0,"",'EXHIBIT B- LOE Detail Input'!C34)</f>
      </c>
      <c r="D34" s="592">
        <f>IF('EXHIBIT B- LOE Detail Input'!D34=0,"",'EXHIBIT B- LOE Detail Input'!D34)</f>
      </c>
      <c r="E34" s="524">
        <f>Q34+X34+AE34+AL34</f>
        <v>0</v>
      </c>
      <c r="F34" s="523">
        <f t="shared" si="9"/>
        <v>0</v>
      </c>
      <c r="G34" s="523">
        <f t="shared" si="9"/>
        <v>0</v>
      </c>
      <c r="H34" s="545">
        <f>W34+AD34+AK34+AR34</f>
        <v>0</v>
      </c>
      <c r="I34" s="817"/>
      <c r="J34" s="822">
        <v>1</v>
      </c>
      <c r="K34" s="823"/>
      <c r="L34" s="823"/>
      <c r="M34" s="823"/>
      <c r="N34" s="824"/>
      <c r="O34" s="833">
        <f t="shared" si="10"/>
        <v>1</v>
      </c>
      <c r="P34" s="179"/>
      <c r="Q34" s="524">
        <f ca="1">OFFSET(PrimeName,ROW(Q34)-5,0,1,1)</f>
        <v>0</v>
      </c>
      <c r="R34" s="545">
        <f ca="1">OFFSET(PrimeName,ROW(R34)-5,1,1,1)</f>
        <v>0</v>
      </c>
      <c r="S34" s="545">
        <f ca="1">OFFSET(PrimeName,ROW(S34)-5,2,1,1)</f>
        <v>0</v>
      </c>
      <c r="T34" s="545">
        <f>IF(EscalationBaseYear&gt;PrimeBasisYear,-FV(PrimeEscalation,EscalationBaseYear-PrimeBasisYear,0,1),1)*$J34*S34+IF(EscalationBaseYear+1&gt;PrimeBasisYear,-FV(PrimeEscalation,EscalationBaseYear+1-PrimeBasisYear,0,1),1)*$K34*S34+IF(EscalationBaseYear+2&gt;PrimeBasisYear,-FV(PrimeEscalation,EscalationBaseYear+2-PrimeBasisYear,0,1),1)*$L34*S34+IF(EscalationBaseYear+3&gt;PrimeBasisYear,-FV(PrimeEscalation,EscalationBaseYear+3-PrimeBasisYear,0,1),1)*$M34*S34+IF(EscalationBaseYear+4&gt;PrimeBasisYear,-FV(PrimeEscalation,EscalationBaseYear+4-PrimeBasisYear,0,1),1)*$N34*S34</f>
        <v>0</v>
      </c>
      <c r="U34" s="545">
        <f>PrimeAPCRate*Q34</f>
        <v>0</v>
      </c>
      <c r="V34" s="545">
        <f>IF(EscalationBaseYear&gt;PrimeBasisYear,-FV(PrimeEscalation,EscalationBaseYear-PrimeBasisYear,0,1),1)*$J34*R34+IF(EscalationBaseYear+1&gt;PrimeBasisYear,-FV(PrimeEscalation,EscalationBaseYear+1-PrimeBasisYear,0,1),1)*$K34*R34+IF(EscalationBaseYear+2&gt;PrimeBasisYear,-FV(PrimeEscalation,EscalationBaseYear+2-PrimeBasisYear,0,1),1)*$L34*R34+IF(EscalationBaseYear+3&gt;PrimeBasisYear,-FV(PrimeEscalation,EscalationBaseYear+3-PrimeBasisYear,0,1),1)*$M34*R34+IF(EscalationBaseYear+4&gt;PrimeBasisYear,-FV(PrimeEscalation,EscalationBaseYear+4-PrimeBasisYear,0,1),1)*$N34*R34</f>
        <v>0</v>
      </c>
      <c r="W34" s="545">
        <f>PrimeFee*V34</f>
        <v>0</v>
      </c>
      <c r="X34" s="524">
        <f ca="1">OFFSET(SUB1Name,ROW(X34)-5,0,1,1)</f>
        <v>0</v>
      </c>
      <c r="Y34" s="545">
        <f ca="1">OFFSET(SUB1Name,ROW(Y34)-5,1,1,1)</f>
        <v>0</v>
      </c>
      <c r="Z34" s="545">
        <f ca="1">OFFSET(SUB1Name,ROW(Z34)-5,2,1,1)</f>
        <v>0</v>
      </c>
      <c r="AA34" s="545">
        <f>IF(EscalationBaseYear&gt;Sub1BasisYear,-FV(Sub1Escalation,EscalationBaseYear-Sub1BasisYear,0,1),1)*$J34*Z34+IF(EscalationBaseYear+1&gt;Sub1BasisYear,-FV(Sub1Escalation,EscalationBaseYear+1-Sub1BasisYear,0,1),1)*$K34*Z34+IF(EscalationBaseYear+2&gt;Sub1BasisYear,-FV(Sub1Escalation,EscalationBaseYear+2-Sub1BasisYear,0,1),1)*$L34*Z34+IF(EscalationBaseYear+3&gt;Sub1BasisYear,-FV(Sub1Escalation,EscalationBaseYear+3-Sub1BasisYear,0,1),1)*$M34*Z34+IF(EscalationBaseYear+4&gt;Sub1BasisYear,-FV(Sub1Escalation,EscalationBaseYear+4-Sub1BasisYear,0,1),1)*$N34*Z34</f>
        <v>0</v>
      </c>
      <c r="AB34" s="545">
        <f>Sub1APCRate*X34</f>
        <v>0</v>
      </c>
      <c r="AC34" s="545">
        <f>IF(EscalationBaseYear&gt;Sub1BasisYear,-FV(Sub1Escalation,EscalationBaseYear-Sub1BasisYear,0,1),1)*$J34*Y34+IF(EscalationBaseYear+1&gt;Sub1BasisYear,-FV(Sub1Escalation,EscalationBaseYear+1-Sub1BasisYear,0,1),1)*$K34*Y34+IF(EscalationBaseYear+2&gt;Sub1BasisYear,-FV(Sub1Escalation,EscalationBaseYear+2-Sub1BasisYear,0,1),1)*$L34*Y34+IF(EscalationBaseYear+3&gt;Sub1BasisYear,-FV(Sub1Escalation,EscalationBaseYear+3-Sub1BasisYear,0,1),1)*$M34*Y34+IF(EscalationBaseYear+4&gt;Sub1BasisYear,-FV(Sub1Escalation,EscalationBaseYear+4-Sub1BasisYear,0,1),1)*$N34*Y34</f>
        <v>0</v>
      </c>
      <c r="AD34" s="545">
        <f>Sub1Fee*AC34</f>
        <v>0</v>
      </c>
      <c r="AE34" s="524">
        <f ca="1">OFFSET(SUB2Name,ROW(AE34)-5,0,1,1)</f>
        <v>0</v>
      </c>
      <c r="AF34" s="545">
        <f ca="1">OFFSET(SUB2Name,ROW(AF34)-5,1,1,1)</f>
        <v>0</v>
      </c>
      <c r="AG34" s="545">
        <f ca="1">OFFSET(SUB2Name,ROW(AG34)-5,2,1,1)</f>
        <v>0</v>
      </c>
      <c r="AH34" s="545">
        <f>IF(EscalationBaseYear&gt;Sub2BasisYear,-FV(Sub2Escalation,EscalationBaseYear-Sub2BasisYear,0,1),1)*$J34*AG34+IF(EscalationBaseYear+1&gt;Sub2BasisYear,-FV(Sub2Escalation,EscalationBaseYear+1-Sub2BasisYear,0,1),1)*$K34*AG34+IF(EscalationBaseYear+2&gt;Sub2BasisYear,-FV(Sub2Escalation,EscalationBaseYear+2-Sub2BasisYear,0,1),1)*$L34*AG34+IF(EscalationBaseYear+3&gt;Sub2BasisYear,-FV(Sub2Escalation,EscalationBaseYear+3-Sub2BasisYear,0,1),1)*$M34*AG34+IF(EscalationBaseYear+4&gt;Sub2BasisYear,-FV(Sub2Escalation,EscalationBaseYear+4-Sub2BasisYear,0,1),1)*$N34*AG34</f>
        <v>0</v>
      </c>
      <c r="AI34" s="545">
        <f>Sub2APCRate*AE34</f>
        <v>0</v>
      </c>
      <c r="AJ34" s="545">
        <f>IF(EscalationBaseYear&gt;Sub2BasisYear,-FV(Sub2Escalation,EscalationBaseYear-Sub2BasisYear,0,1),1)*$J34*AF34+IF(EscalationBaseYear+1&gt;Sub2BasisYear,-FV(Sub2Escalation,EscalationBaseYear+1-Sub2BasisYear,0,1),1)*$K34*AF34+IF(EscalationBaseYear+2&gt;Sub2BasisYear,-FV(Sub2Escalation,EscalationBaseYear+2-Sub2BasisYear,0,1),1)*$L34*AF34+IF(EscalationBaseYear+3&gt;Sub2BasisYear,-FV(Sub2Escalation,EscalationBaseYear+3-Sub2BasisYear,0,1),1)*$M34*AF34+IF(EscalationBaseYear+4&gt;Sub2BasisYear,-FV(Sub2Escalation,EscalationBaseYear+4-Sub2BasisYear,0,1),1)*$N34*AF34</f>
        <v>0</v>
      </c>
      <c r="AK34" s="545">
        <f>Sub2Fee*AJ34</f>
        <v>0</v>
      </c>
      <c r="AL34" s="524">
        <f ca="1">OFFSET(SUB3Name,ROW(AL34)-5,0,1,1)</f>
        <v>0</v>
      </c>
      <c r="AM34" s="545">
        <f ca="1">OFFSET(SUB3Name,ROW(AM34)-5,1,1,1)</f>
        <v>0</v>
      </c>
      <c r="AN34" s="545">
        <f ca="1">OFFSET(SUB3Name,ROW(AN34)-5,2,1,1)</f>
        <v>0</v>
      </c>
      <c r="AO34" s="545">
        <f>IF(EscalationBaseYear&gt;Sub3BasisYear,-FV(Sub3Escalation,EscalationBaseYear-Sub3BasisYear,0,1),1)*$J34*AN34+IF(EscalationBaseYear+1&gt;Sub3BasisYear,-FV(Sub3Escalation,EscalationBaseYear+1-Sub3BasisYear,0,1),1)*$K34*AN34+IF(EscalationBaseYear+2&gt;Sub3BasisYear,-FV(Sub3Escalation,EscalationBaseYear+2-Sub3BasisYear,0,1),1)*$L34*AN34+IF(EscalationBaseYear+3&gt;Sub3BasisYear,-FV(Sub3Escalation,EscalationBaseYear+3-Sub3BasisYear,0,1),1)*$M34*AN34+IF(EscalationBaseYear+4&gt;Sub3BasisYear,-FV(Sub3Escalation,EscalationBaseYear+4-Sub3BasisYear,0,1),1)*$N34*AN34</f>
        <v>0</v>
      </c>
      <c r="AP34" s="545">
        <f>Sub3APCRate*AL34</f>
        <v>0</v>
      </c>
      <c r="AQ34" s="545">
        <f>IF(EscalationBaseYear&gt;Sub3BasisYear,-FV(Sub3Escalation,EscalationBaseYear-Sub3BasisYear,0,1),1)*$J34*AM34+IF(EscalationBaseYear+1&gt;Sub3BasisYear,-FV(Sub3Escalation,EscalationBaseYear+1-Sub3BasisYear,0,1),1)*$K34*AM34+IF(EscalationBaseYear+2&gt;Sub3BasisYear,-FV(Sub3Escalation,EscalationBaseYear+2-Sub3BasisYear,0,1),1)*$L34*AM34+IF(EscalationBaseYear+3&gt;Sub3BasisYear,-FV(Sub3Escalation,EscalationBaseYear+3-Sub3BasisYear,0,1),1)*$M34*AM34+IF(EscalationBaseYear+4&gt;Sub3BasisYear,-FV(Sub3Escalation,EscalationBaseYear+4-Sub3BasisYear,0,1),1)*$N34*AM34</f>
        <v>0</v>
      </c>
      <c r="AR34" s="545">
        <f>Sub3Fee*AQ34</f>
        <v>0</v>
      </c>
    </row>
    <row r="35" spans="1:44" ht="22.5" customHeight="1">
      <c r="A35" s="177"/>
      <c r="B35" s="591">
        <f>IF('EXHIBIT B- LOE Detail Input'!B35=0,"",'EXHIBIT B- LOE Detail Input'!B35)</f>
      </c>
      <c r="C35" s="591">
        <f>IF('EXHIBIT B- LOE Detail Input'!C35=0,"",'EXHIBIT B- LOE Detail Input'!C35)</f>
      </c>
      <c r="D35" s="592">
        <f>IF('EXHIBIT B- LOE Detail Input'!D35=0,"",'EXHIBIT B- LOE Detail Input'!D35)</f>
      </c>
      <c r="E35" s="524">
        <f>Q35+X35+AE35+AL35</f>
        <v>0</v>
      </c>
      <c r="F35" s="523">
        <f t="shared" si="9"/>
        <v>0</v>
      </c>
      <c r="G35" s="523">
        <f t="shared" si="9"/>
        <v>0</v>
      </c>
      <c r="H35" s="545">
        <f>W35+AD35+AK35+AR35</f>
        <v>0</v>
      </c>
      <c r="I35" s="817"/>
      <c r="J35" s="822">
        <v>1</v>
      </c>
      <c r="K35" s="823"/>
      <c r="L35" s="823"/>
      <c r="M35" s="823"/>
      <c r="N35" s="824"/>
      <c r="O35" s="833">
        <f t="shared" si="10"/>
        <v>1</v>
      </c>
      <c r="P35" s="179"/>
      <c r="Q35" s="524">
        <f ca="1">OFFSET(PrimeName,ROW(Q35)-5,0,1,1)</f>
        <v>0</v>
      </c>
      <c r="R35" s="545">
        <f ca="1">OFFSET(PrimeName,ROW(R35)-5,1,1,1)</f>
        <v>0</v>
      </c>
      <c r="S35" s="545">
        <f ca="1">OFFSET(PrimeName,ROW(S35)-5,2,1,1)</f>
        <v>0</v>
      </c>
      <c r="T35" s="545">
        <f>IF(EscalationBaseYear&gt;PrimeBasisYear,-FV(PrimeEscalation,EscalationBaseYear-PrimeBasisYear,0,1),1)*$J35*S35+IF(EscalationBaseYear+1&gt;PrimeBasisYear,-FV(PrimeEscalation,EscalationBaseYear+1-PrimeBasisYear,0,1),1)*$K35*S35+IF(EscalationBaseYear+2&gt;PrimeBasisYear,-FV(PrimeEscalation,EscalationBaseYear+2-PrimeBasisYear,0,1),1)*$L35*S35+IF(EscalationBaseYear+3&gt;PrimeBasisYear,-FV(PrimeEscalation,EscalationBaseYear+3-PrimeBasisYear,0,1),1)*$M35*S35+IF(EscalationBaseYear+4&gt;PrimeBasisYear,-FV(PrimeEscalation,EscalationBaseYear+4-PrimeBasisYear,0,1),1)*$N35*S35</f>
        <v>0</v>
      </c>
      <c r="U35" s="545">
        <f>PrimeAPCRate*Q35</f>
        <v>0</v>
      </c>
      <c r="V35" s="545">
        <f>IF(EscalationBaseYear&gt;PrimeBasisYear,-FV(PrimeEscalation,EscalationBaseYear-PrimeBasisYear,0,1),1)*$J35*R35+IF(EscalationBaseYear+1&gt;PrimeBasisYear,-FV(PrimeEscalation,EscalationBaseYear+1-PrimeBasisYear,0,1),1)*$K35*R35+IF(EscalationBaseYear+2&gt;PrimeBasisYear,-FV(PrimeEscalation,EscalationBaseYear+2-PrimeBasisYear,0,1),1)*$L35*R35+IF(EscalationBaseYear+3&gt;PrimeBasisYear,-FV(PrimeEscalation,EscalationBaseYear+3-PrimeBasisYear,0,1),1)*$M35*R35+IF(EscalationBaseYear+4&gt;PrimeBasisYear,-FV(PrimeEscalation,EscalationBaseYear+4-PrimeBasisYear,0,1),1)*$N35*R35</f>
        <v>0</v>
      </c>
      <c r="W35" s="545">
        <f>PrimeFee*V35</f>
        <v>0</v>
      </c>
      <c r="X35" s="524">
        <f ca="1">OFFSET(SUB1Name,ROW(X35)-5,0,1,1)</f>
        <v>0</v>
      </c>
      <c r="Y35" s="545">
        <f ca="1">OFFSET(SUB1Name,ROW(Y35)-5,1,1,1)</f>
        <v>0</v>
      </c>
      <c r="Z35" s="545">
        <f ca="1">OFFSET(SUB1Name,ROW(Z35)-5,2,1,1)</f>
        <v>0</v>
      </c>
      <c r="AA35" s="545">
        <f>IF(EscalationBaseYear&gt;Sub1BasisYear,-FV(Sub1Escalation,EscalationBaseYear-Sub1BasisYear,0,1),1)*$J35*Z35+IF(EscalationBaseYear+1&gt;Sub1BasisYear,-FV(Sub1Escalation,EscalationBaseYear+1-Sub1BasisYear,0,1),1)*$K35*Z35+IF(EscalationBaseYear+2&gt;Sub1BasisYear,-FV(Sub1Escalation,EscalationBaseYear+2-Sub1BasisYear,0,1),1)*$L35*Z35+IF(EscalationBaseYear+3&gt;Sub1BasisYear,-FV(Sub1Escalation,EscalationBaseYear+3-Sub1BasisYear,0,1),1)*$M35*Z35+IF(EscalationBaseYear+4&gt;Sub1BasisYear,-FV(Sub1Escalation,EscalationBaseYear+4-Sub1BasisYear,0,1),1)*$N35*Z35</f>
        <v>0</v>
      </c>
      <c r="AB35" s="545">
        <f>Sub1APCRate*X35</f>
        <v>0</v>
      </c>
      <c r="AC35" s="545">
        <f>IF(EscalationBaseYear&gt;Sub1BasisYear,-FV(Sub1Escalation,EscalationBaseYear-Sub1BasisYear,0,1),1)*$J35*Y35+IF(EscalationBaseYear+1&gt;Sub1BasisYear,-FV(Sub1Escalation,EscalationBaseYear+1-Sub1BasisYear,0,1),1)*$K35*Y35+IF(EscalationBaseYear+2&gt;Sub1BasisYear,-FV(Sub1Escalation,EscalationBaseYear+2-Sub1BasisYear,0,1),1)*$L35*Y35+IF(EscalationBaseYear+3&gt;Sub1BasisYear,-FV(Sub1Escalation,EscalationBaseYear+3-Sub1BasisYear,0,1),1)*$M35*Y35+IF(EscalationBaseYear+4&gt;Sub1BasisYear,-FV(Sub1Escalation,EscalationBaseYear+4-Sub1BasisYear,0,1),1)*$N35*Y35</f>
        <v>0</v>
      </c>
      <c r="AD35" s="545">
        <f>Sub1Fee*AC35</f>
        <v>0</v>
      </c>
      <c r="AE35" s="524">
        <f ca="1">OFFSET(SUB2Name,ROW(AE35)-5,0,1,1)</f>
        <v>0</v>
      </c>
      <c r="AF35" s="545">
        <f ca="1">OFFSET(SUB2Name,ROW(AF35)-5,1,1,1)</f>
        <v>0</v>
      </c>
      <c r="AG35" s="545">
        <f ca="1">OFFSET(SUB2Name,ROW(AG35)-5,2,1,1)</f>
        <v>0</v>
      </c>
      <c r="AH35" s="545">
        <f>IF(EscalationBaseYear&gt;Sub2BasisYear,-FV(Sub2Escalation,EscalationBaseYear-Sub2BasisYear,0,1),1)*$J35*AG35+IF(EscalationBaseYear+1&gt;Sub2BasisYear,-FV(Sub2Escalation,EscalationBaseYear+1-Sub2BasisYear,0,1),1)*$K35*AG35+IF(EscalationBaseYear+2&gt;Sub2BasisYear,-FV(Sub2Escalation,EscalationBaseYear+2-Sub2BasisYear,0,1),1)*$L35*AG35+IF(EscalationBaseYear+3&gt;Sub2BasisYear,-FV(Sub2Escalation,EscalationBaseYear+3-Sub2BasisYear,0,1),1)*$M35*AG35+IF(EscalationBaseYear+4&gt;Sub2BasisYear,-FV(Sub2Escalation,EscalationBaseYear+4-Sub2BasisYear,0,1),1)*$N35*AG35</f>
        <v>0</v>
      </c>
      <c r="AI35" s="545">
        <f>Sub2APCRate*AE35</f>
        <v>0</v>
      </c>
      <c r="AJ35" s="545">
        <f>IF(EscalationBaseYear&gt;Sub2BasisYear,-FV(Sub2Escalation,EscalationBaseYear-Sub2BasisYear,0,1),1)*$J35*AF35+IF(EscalationBaseYear+1&gt;Sub2BasisYear,-FV(Sub2Escalation,EscalationBaseYear+1-Sub2BasisYear,0,1),1)*$K35*AF35+IF(EscalationBaseYear+2&gt;Sub2BasisYear,-FV(Sub2Escalation,EscalationBaseYear+2-Sub2BasisYear,0,1),1)*$L35*AF35+IF(EscalationBaseYear+3&gt;Sub2BasisYear,-FV(Sub2Escalation,EscalationBaseYear+3-Sub2BasisYear,0,1),1)*$M35*AF35+IF(EscalationBaseYear+4&gt;Sub2BasisYear,-FV(Sub2Escalation,EscalationBaseYear+4-Sub2BasisYear,0,1),1)*$N35*AF35</f>
        <v>0</v>
      </c>
      <c r="AK35" s="545">
        <f>Sub2Fee*AJ35</f>
        <v>0</v>
      </c>
      <c r="AL35" s="524">
        <f ca="1">OFFSET(SUB3Name,ROW(AL35)-5,0,1,1)</f>
        <v>0</v>
      </c>
      <c r="AM35" s="545">
        <f ca="1">OFFSET(SUB3Name,ROW(AM35)-5,1,1,1)</f>
        <v>0</v>
      </c>
      <c r="AN35" s="545">
        <f ca="1">OFFSET(SUB3Name,ROW(AN35)-5,2,1,1)</f>
        <v>0</v>
      </c>
      <c r="AO35" s="545">
        <f>IF(EscalationBaseYear&gt;Sub3BasisYear,-FV(Sub3Escalation,EscalationBaseYear-Sub3BasisYear,0,1),1)*$J35*AN35+IF(EscalationBaseYear+1&gt;Sub3BasisYear,-FV(Sub3Escalation,EscalationBaseYear+1-Sub3BasisYear,0,1),1)*$K35*AN35+IF(EscalationBaseYear+2&gt;Sub3BasisYear,-FV(Sub3Escalation,EscalationBaseYear+2-Sub3BasisYear,0,1),1)*$L35*AN35+IF(EscalationBaseYear+3&gt;Sub3BasisYear,-FV(Sub3Escalation,EscalationBaseYear+3-Sub3BasisYear,0,1),1)*$M35*AN35+IF(EscalationBaseYear+4&gt;Sub3BasisYear,-FV(Sub3Escalation,EscalationBaseYear+4-Sub3BasisYear,0,1),1)*$N35*AN35</f>
        <v>0</v>
      </c>
      <c r="AP35" s="545">
        <f>Sub3APCRate*AL35</f>
        <v>0</v>
      </c>
      <c r="AQ35" s="545">
        <f>IF(EscalationBaseYear&gt;Sub3BasisYear,-FV(Sub3Escalation,EscalationBaseYear-Sub3BasisYear,0,1),1)*$J35*AM35+IF(EscalationBaseYear+1&gt;Sub3BasisYear,-FV(Sub3Escalation,EscalationBaseYear+1-Sub3BasisYear,0,1),1)*$K35*AM35+IF(EscalationBaseYear+2&gt;Sub3BasisYear,-FV(Sub3Escalation,EscalationBaseYear+2-Sub3BasisYear,0,1),1)*$L35*AM35+IF(EscalationBaseYear+3&gt;Sub3BasisYear,-FV(Sub3Escalation,EscalationBaseYear+3-Sub3BasisYear,0,1),1)*$M35*AM35+IF(EscalationBaseYear+4&gt;Sub3BasisYear,-FV(Sub3Escalation,EscalationBaseYear+4-Sub3BasisYear,0,1),1)*$N35*AM35</f>
        <v>0</v>
      </c>
      <c r="AR35" s="545">
        <f>Sub3Fee*AQ35</f>
        <v>0</v>
      </c>
    </row>
    <row r="36" spans="1:44" ht="22.5" customHeight="1">
      <c r="A36" s="177"/>
      <c r="B36" s="591">
        <f>IF('EXHIBIT B- LOE Detail Input'!B36=0,"",'EXHIBIT B- LOE Detail Input'!B36)</f>
      </c>
      <c r="C36" s="591">
        <f>IF('EXHIBIT B- LOE Detail Input'!C36=0,"",'EXHIBIT B- LOE Detail Input'!C36)</f>
      </c>
      <c r="D36" s="592">
        <f>IF('EXHIBIT B- LOE Detail Input'!D36=0,"",'EXHIBIT B- LOE Detail Input'!D36)</f>
      </c>
      <c r="E36" s="524">
        <f>Q36+X36+AE36+AL36</f>
        <v>0</v>
      </c>
      <c r="F36" s="523">
        <f t="shared" si="9"/>
        <v>0</v>
      </c>
      <c r="G36" s="523">
        <f t="shared" si="9"/>
        <v>0</v>
      </c>
      <c r="H36" s="545">
        <f>W36+AD36+AK36+AR36</f>
        <v>0</v>
      </c>
      <c r="I36" s="817"/>
      <c r="J36" s="822">
        <v>1</v>
      </c>
      <c r="K36" s="823"/>
      <c r="L36" s="823"/>
      <c r="M36" s="823"/>
      <c r="N36" s="824"/>
      <c r="O36" s="833">
        <f t="shared" si="10"/>
        <v>1</v>
      </c>
      <c r="P36" s="179"/>
      <c r="Q36" s="524">
        <f ca="1">OFFSET(PrimeName,ROW(Q36)-5,0,1,1)</f>
        <v>0</v>
      </c>
      <c r="R36" s="545">
        <f ca="1">OFFSET(PrimeName,ROW(R36)-5,1,1,1)</f>
        <v>0</v>
      </c>
      <c r="S36" s="545">
        <f ca="1">OFFSET(PrimeName,ROW(S36)-5,2,1,1)</f>
        <v>0</v>
      </c>
      <c r="T36" s="545">
        <f>IF(EscalationBaseYear&gt;PrimeBasisYear,-FV(PrimeEscalation,EscalationBaseYear-PrimeBasisYear,0,1),1)*$J36*S36+IF(EscalationBaseYear+1&gt;PrimeBasisYear,-FV(PrimeEscalation,EscalationBaseYear+1-PrimeBasisYear,0,1),1)*$K36*S36+IF(EscalationBaseYear+2&gt;PrimeBasisYear,-FV(PrimeEscalation,EscalationBaseYear+2-PrimeBasisYear,0,1),1)*$L36*S36+IF(EscalationBaseYear+3&gt;PrimeBasisYear,-FV(PrimeEscalation,EscalationBaseYear+3-PrimeBasisYear,0,1),1)*$M36*S36+IF(EscalationBaseYear+4&gt;PrimeBasisYear,-FV(PrimeEscalation,EscalationBaseYear+4-PrimeBasisYear,0,1),1)*$N36*S36</f>
        <v>0</v>
      </c>
      <c r="U36" s="545">
        <f>PrimeAPCRate*Q36</f>
        <v>0</v>
      </c>
      <c r="V36" s="545">
        <f>IF(EscalationBaseYear&gt;PrimeBasisYear,-FV(PrimeEscalation,EscalationBaseYear-PrimeBasisYear,0,1),1)*$J36*R36+IF(EscalationBaseYear+1&gt;PrimeBasisYear,-FV(PrimeEscalation,EscalationBaseYear+1-PrimeBasisYear,0,1),1)*$K36*R36+IF(EscalationBaseYear+2&gt;PrimeBasisYear,-FV(PrimeEscalation,EscalationBaseYear+2-PrimeBasisYear,0,1),1)*$L36*R36+IF(EscalationBaseYear+3&gt;PrimeBasisYear,-FV(PrimeEscalation,EscalationBaseYear+3-PrimeBasisYear,0,1),1)*$M36*R36+IF(EscalationBaseYear+4&gt;PrimeBasisYear,-FV(PrimeEscalation,EscalationBaseYear+4-PrimeBasisYear,0,1),1)*$N36*R36</f>
        <v>0</v>
      </c>
      <c r="W36" s="545">
        <f>PrimeFee*V36</f>
        <v>0</v>
      </c>
      <c r="X36" s="524">
        <f ca="1">OFFSET(SUB1Name,ROW(X36)-5,0,1,1)</f>
        <v>0</v>
      </c>
      <c r="Y36" s="545">
        <f ca="1">OFFSET(SUB1Name,ROW(Y36)-5,1,1,1)</f>
        <v>0</v>
      </c>
      <c r="Z36" s="545">
        <f ca="1">OFFSET(SUB1Name,ROW(Z36)-5,2,1,1)</f>
        <v>0</v>
      </c>
      <c r="AA36" s="545">
        <f>IF(EscalationBaseYear&gt;Sub1BasisYear,-FV(Sub1Escalation,EscalationBaseYear-Sub1BasisYear,0,1),1)*$J36*Z36+IF(EscalationBaseYear+1&gt;Sub1BasisYear,-FV(Sub1Escalation,EscalationBaseYear+1-Sub1BasisYear,0,1),1)*$K36*Z36+IF(EscalationBaseYear+2&gt;Sub1BasisYear,-FV(Sub1Escalation,EscalationBaseYear+2-Sub1BasisYear,0,1),1)*$L36*Z36+IF(EscalationBaseYear+3&gt;Sub1BasisYear,-FV(Sub1Escalation,EscalationBaseYear+3-Sub1BasisYear,0,1),1)*$M36*Z36+IF(EscalationBaseYear+4&gt;Sub1BasisYear,-FV(Sub1Escalation,EscalationBaseYear+4-Sub1BasisYear,0,1),1)*$N36*Z36</f>
        <v>0</v>
      </c>
      <c r="AB36" s="545">
        <f>Sub1APCRate*X36</f>
        <v>0</v>
      </c>
      <c r="AC36" s="545">
        <f>IF(EscalationBaseYear&gt;Sub1BasisYear,-FV(Sub1Escalation,EscalationBaseYear-Sub1BasisYear,0,1),1)*$J36*Y36+IF(EscalationBaseYear+1&gt;Sub1BasisYear,-FV(Sub1Escalation,EscalationBaseYear+1-Sub1BasisYear,0,1),1)*$K36*Y36+IF(EscalationBaseYear+2&gt;Sub1BasisYear,-FV(Sub1Escalation,EscalationBaseYear+2-Sub1BasisYear,0,1),1)*$L36*Y36+IF(EscalationBaseYear+3&gt;Sub1BasisYear,-FV(Sub1Escalation,EscalationBaseYear+3-Sub1BasisYear,0,1),1)*$M36*Y36+IF(EscalationBaseYear+4&gt;Sub1BasisYear,-FV(Sub1Escalation,EscalationBaseYear+4-Sub1BasisYear,0,1),1)*$N36*Y36</f>
        <v>0</v>
      </c>
      <c r="AD36" s="545">
        <f>Sub1Fee*AC36</f>
        <v>0</v>
      </c>
      <c r="AE36" s="524">
        <f ca="1">OFFSET(SUB2Name,ROW(AE36)-5,0,1,1)</f>
        <v>0</v>
      </c>
      <c r="AF36" s="545">
        <f ca="1">OFFSET(SUB2Name,ROW(AF36)-5,1,1,1)</f>
        <v>0</v>
      </c>
      <c r="AG36" s="545">
        <f ca="1">OFFSET(SUB2Name,ROW(AG36)-5,2,1,1)</f>
        <v>0</v>
      </c>
      <c r="AH36" s="545">
        <f>IF(EscalationBaseYear&gt;Sub2BasisYear,-FV(Sub2Escalation,EscalationBaseYear-Sub2BasisYear,0,1),1)*$J36*AG36+IF(EscalationBaseYear+1&gt;Sub2BasisYear,-FV(Sub2Escalation,EscalationBaseYear+1-Sub2BasisYear,0,1),1)*$K36*AG36+IF(EscalationBaseYear+2&gt;Sub2BasisYear,-FV(Sub2Escalation,EscalationBaseYear+2-Sub2BasisYear,0,1),1)*$L36*AG36+IF(EscalationBaseYear+3&gt;Sub2BasisYear,-FV(Sub2Escalation,EscalationBaseYear+3-Sub2BasisYear,0,1),1)*$M36*AG36+IF(EscalationBaseYear+4&gt;Sub2BasisYear,-FV(Sub2Escalation,EscalationBaseYear+4-Sub2BasisYear,0,1),1)*$N36*AG36</f>
        <v>0</v>
      </c>
      <c r="AI36" s="545">
        <f>Sub2APCRate*AE36</f>
        <v>0</v>
      </c>
      <c r="AJ36" s="545">
        <f>IF(EscalationBaseYear&gt;Sub2BasisYear,-FV(Sub2Escalation,EscalationBaseYear-Sub2BasisYear,0,1),1)*$J36*AF36+IF(EscalationBaseYear+1&gt;Sub2BasisYear,-FV(Sub2Escalation,EscalationBaseYear+1-Sub2BasisYear,0,1),1)*$K36*AF36+IF(EscalationBaseYear+2&gt;Sub2BasisYear,-FV(Sub2Escalation,EscalationBaseYear+2-Sub2BasisYear,0,1),1)*$L36*AF36+IF(EscalationBaseYear+3&gt;Sub2BasisYear,-FV(Sub2Escalation,EscalationBaseYear+3-Sub2BasisYear,0,1),1)*$M36*AF36+IF(EscalationBaseYear+4&gt;Sub2BasisYear,-FV(Sub2Escalation,EscalationBaseYear+4-Sub2BasisYear,0,1),1)*$N36*AF36</f>
        <v>0</v>
      </c>
      <c r="AK36" s="545">
        <f>Sub2Fee*AJ36</f>
        <v>0</v>
      </c>
      <c r="AL36" s="524">
        <f ca="1">OFFSET(SUB3Name,ROW(AL36)-5,0,1,1)</f>
        <v>0</v>
      </c>
      <c r="AM36" s="545">
        <f ca="1">OFFSET(SUB3Name,ROW(AM36)-5,1,1,1)</f>
        <v>0</v>
      </c>
      <c r="AN36" s="545">
        <f ca="1">OFFSET(SUB3Name,ROW(AN36)-5,2,1,1)</f>
        <v>0</v>
      </c>
      <c r="AO36" s="545">
        <f>IF(EscalationBaseYear&gt;Sub3BasisYear,-FV(Sub3Escalation,EscalationBaseYear-Sub3BasisYear,0,1),1)*$J36*AN36+IF(EscalationBaseYear+1&gt;Sub3BasisYear,-FV(Sub3Escalation,EscalationBaseYear+1-Sub3BasisYear,0,1),1)*$K36*AN36+IF(EscalationBaseYear+2&gt;Sub3BasisYear,-FV(Sub3Escalation,EscalationBaseYear+2-Sub3BasisYear,0,1),1)*$L36*AN36+IF(EscalationBaseYear+3&gt;Sub3BasisYear,-FV(Sub3Escalation,EscalationBaseYear+3-Sub3BasisYear,0,1),1)*$M36*AN36+IF(EscalationBaseYear+4&gt;Sub3BasisYear,-FV(Sub3Escalation,EscalationBaseYear+4-Sub3BasisYear,0,1),1)*$N36*AN36</f>
        <v>0</v>
      </c>
      <c r="AP36" s="545">
        <f>Sub3APCRate*AL36</f>
        <v>0</v>
      </c>
      <c r="AQ36" s="545">
        <f>IF(EscalationBaseYear&gt;Sub3BasisYear,-FV(Sub3Escalation,EscalationBaseYear-Sub3BasisYear,0,1),1)*$J36*AM36+IF(EscalationBaseYear+1&gt;Sub3BasisYear,-FV(Sub3Escalation,EscalationBaseYear+1-Sub3BasisYear,0,1),1)*$K36*AM36+IF(EscalationBaseYear+2&gt;Sub3BasisYear,-FV(Sub3Escalation,EscalationBaseYear+2-Sub3BasisYear,0,1),1)*$L36*AM36+IF(EscalationBaseYear+3&gt;Sub3BasisYear,-FV(Sub3Escalation,EscalationBaseYear+3-Sub3BasisYear,0,1),1)*$M36*AM36+IF(EscalationBaseYear+4&gt;Sub3BasisYear,-FV(Sub3Escalation,EscalationBaseYear+4-Sub3BasisYear,0,1),1)*$N36*AM36</f>
        <v>0</v>
      </c>
      <c r="AR36" s="545">
        <f>Sub3Fee*AQ36</f>
        <v>0</v>
      </c>
    </row>
    <row r="37" spans="1:44" ht="22.5" customHeight="1" thickBot="1">
      <c r="A37" s="177"/>
      <c r="B37" s="613">
        <f>IF('EXHIBIT B- LOE Detail Input'!B37=0,"",'EXHIBIT B- LOE Detail Input'!B37)</f>
      </c>
      <c r="C37" s="613">
        <f>IF('EXHIBIT B- LOE Detail Input'!C37=0,"",'EXHIBIT B- LOE Detail Input'!C37)</f>
      </c>
      <c r="D37" s="614">
        <f>IF('EXHIBIT B- LOE Detail Input'!D37=0,"",'EXHIBIT B- LOE Detail Input'!D37)</f>
      </c>
      <c r="E37" s="535">
        <f>Q37+X37+AE37+AL37</f>
        <v>0</v>
      </c>
      <c r="F37" s="534">
        <f t="shared" si="9"/>
        <v>0</v>
      </c>
      <c r="G37" s="534">
        <f t="shared" si="9"/>
        <v>0</v>
      </c>
      <c r="H37" s="581">
        <f>W37+AD37+AK37+AR37</f>
        <v>0</v>
      </c>
      <c r="I37" s="817"/>
      <c r="J37" s="825">
        <v>1</v>
      </c>
      <c r="K37" s="826"/>
      <c r="L37" s="826"/>
      <c r="M37" s="826"/>
      <c r="N37" s="827"/>
      <c r="O37" s="831">
        <f t="shared" si="10"/>
        <v>1</v>
      </c>
      <c r="P37" s="179"/>
      <c r="Q37" s="535">
        <f ca="1">OFFSET(PrimeName,ROW(Q37)-5,0,1,1)</f>
        <v>0</v>
      </c>
      <c r="R37" s="581">
        <f ca="1">OFFSET(PrimeName,ROW(R37)-5,1,1,1)</f>
        <v>0</v>
      </c>
      <c r="S37" s="581">
        <f ca="1">OFFSET(PrimeName,ROW(S37)-5,2,1,1)</f>
        <v>0</v>
      </c>
      <c r="T37" s="581">
        <f>IF(EscalationBaseYear&gt;PrimeBasisYear,-FV(PrimeEscalation,EscalationBaseYear-PrimeBasisYear,0,1),1)*$J37*S37+IF(EscalationBaseYear+1&gt;PrimeBasisYear,-FV(PrimeEscalation,EscalationBaseYear+1-PrimeBasisYear,0,1),1)*$K37*S37+IF(EscalationBaseYear+2&gt;PrimeBasisYear,-FV(PrimeEscalation,EscalationBaseYear+2-PrimeBasisYear,0,1),1)*$L37*S37+IF(EscalationBaseYear+3&gt;PrimeBasisYear,-FV(PrimeEscalation,EscalationBaseYear+3-PrimeBasisYear,0,1),1)*$M37*S37+IF(EscalationBaseYear+4&gt;PrimeBasisYear,-FV(PrimeEscalation,EscalationBaseYear+4-PrimeBasisYear,0,1),1)*$N37*S37</f>
        <v>0</v>
      </c>
      <c r="U37" s="581">
        <f>PrimeAPCRate*Q37</f>
        <v>0</v>
      </c>
      <c r="V37" s="581">
        <f>IF(EscalationBaseYear&gt;PrimeBasisYear,-FV(PrimeEscalation,EscalationBaseYear-PrimeBasisYear,0,1),1)*$J37*R37+IF(EscalationBaseYear+1&gt;PrimeBasisYear,-FV(PrimeEscalation,EscalationBaseYear+1-PrimeBasisYear,0,1),1)*$K37*R37+IF(EscalationBaseYear+2&gt;PrimeBasisYear,-FV(PrimeEscalation,EscalationBaseYear+2-PrimeBasisYear,0,1),1)*$L37*R37+IF(EscalationBaseYear+3&gt;PrimeBasisYear,-FV(PrimeEscalation,EscalationBaseYear+3-PrimeBasisYear,0,1),1)*$M37*R37+IF(EscalationBaseYear+4&gt;PrimeBasisYear,-FV(PrimeEscalation,EscalationBaseYear+4-PrimeBasisYear,0,1),1)*$N37*R37</f>
        <v>0</v>
      </c>
      <c r="W37" s="581">
        <f>PrimeFee*V37</f>
        <v>0</v>
      </c>
      <c r="X37" s="535">
        <f ca="1">OFFSET(SUB1Name,ROW(X37)-5,0,1,1)</f>
        <v>0</v>
      </c>
      <c r="Y37" s="581">
        <f ca="1">OFFSET(SUB1Name,ROW(Y37)-5,1,1,1)</f>
        <v>0</v>
      </c>
      <c r="Z37" s="581">
        <f ca="1">OFFSET(SUB1Name,ROW(Z37)-5,2,1,1)</f>
        <v>0</v>
      </c>
      <c r="AA37" s="581">
        <f>IF(EscalationBaseYear&gt;Sub1BasisYear,-FV(Sub1Escalation,EscalationBaseYear-Sub1BasisYear,0,1),1)*$J37*Z37+IF(EscalationBaseYear+1&gt;Sub1BasisYear,-FV(Sub1Escalation,EscalationBaseYear+1-Sub1BasisYear,0,1),1)*$K37*Z37+IF(EscalationBaseYear+2&gt;Sub1BasisYear,-FV(Sub1Escalation,EscalationBaseYear+2-Sub1BasisYear,0,1),1)*$L37*Z37+IF(EscalationBaseYear+3&gt;Sub1BasisYear,-FV(Sub1Escalation,EscalationBaseYear+3-Sub1BasisYear,0,1),1)*$M37*Z37+IF(EscalationBaseYear+4&gt;Sub1BasisYear,-FV(Sub1Escalation,EscalationBaseYear+4-Sub1BasisYear,0,1),1)*$N37*Z37</f>
        <v>0</v>
      </c>
      <c r="AB37" s="581">
        <f>Sub1APCRate*X37</f>
        <v>0</v>
      </c>
      <c r="AC37" s="581">
        <f>IF(EscalationBaseYear&gt;Sub1BasisYear,-FV(Sub1Escalation,EscalationBaseYear-Sub1BasisYear,0,1),1)*$J37*Y37+IF(EscalationBaseYear+1&gt;Sub1BasisYear,-FV(Sub1Escalation,EscalationBaseYear+1-Sub1BasisYear,0,1),1)*$K37*Y37+IF(EscalationBaseYear+2&gt;Sub1BasisYear,-FV(Sub1Escalation,EscalationBaseYear+2-Sub1BasisYear,0,1),1)*$L37*Y37+IF(EscalationBaseYear+3&gt;Sub1BasisYear,-FV(Sub1Escalation,EscalationBaseYear+3-Sub1BasisYear,0,1),1)*$M37*Y37+IF(EscalationBaseYear+4&gt;Sub1BasisYear,-FV(Sub1Escalation,EscalationBaseYear+4-Sub1BasisYear,0,1),1)*$N37*Y37</f>
        <v>0</v>
      </c>
      <c r="AD37" s="581">
        <f>Sub1Fee*AC37</f>
        <v>0</v>
      </c>
      <c r="AE37" s="535">
        <f ca="1">OFFSET(SUB2Name,ROW(AE37)-5,0,1,1)</f>
        <v>0</v>
      </c>
      <c r="AF37" s="581">
        <f ca="1">OFFSET(SUB2Name,ROW(AF37)-5,1,1,1)</f>
        <v>0</v>
      </c>
      <c r="AG37" s="581">
        <f ca="1">OFFSET(SUB2Name,ROW(AG37)-5,2,1,1)</f>
        <v>0</v>
      </c>
      <c r="AH37" s="581">
        <f>IF(EscalationBaseYear&gt;Sub2BasisYear,-FV(Sub2Escalation,EscalationBaseYear-Sub2BasisYear,0,1),1)*$J37*AG37+IF(EscalationBaseYear+1&gt;Sub2BasisYear,-FV(Sub2Escalation,EscalationBaseYear+1-Sub2BasisYear,0,1),1)*$K37*AG37+IF(EscalationBaseYear+2&gt;Sub2BasisYear,-FV(Sub2Escalation,EscalationBaseYear+2-Sub2BasisYear,0,1),1)*$L37*AG37+IF(EscalationBaseYear+3&gt;Sub2BasisYear,-FV(Sub2Escalation,EscalationBaseYear+3-Sub2BasisYear,0,1),1)*$M37*AG37+IF(EscalationBaseYear+4&gt;Sub2BasisYear,-FV(Sub2Escalation,EscalationBaseYear+4-Sub2BasisYear,0,1),1)*$N37*AG37</f>
        <v>0</v>
      </c>
      <c r="AI37" s="581">
        <f>Sub2APCRate*AE37</f>
        <v>0</v>
      </c>
      <c r="AJ37" s="581">
        <f>IF(EscalationBaseYear&gt;Sub2BasisYear,-FV(Sub2Escalation,EscalationBaseYear-Sub2BasisYear,0,1),1)*$J37*AF37+IF(EscalationBaseYear+1&gt;Sub2BasisYear,-FV(Sub2Escalation,EscalationBaseYear+1-Sub2BasisYear,0,1),1)*$K37*AF37+IF(EscalationBaseYear+2&gt;Sub2BasisYear,-FV(Sub2Escalation,EscalationBaseYear+2-Sub2BasisYear,0,1),1)*$L37*AF37+IF(EscalationBaseYear+3&gt;Sub2BasisYear,-FV(Sub2Escalation,EscalationBaseYear+3-Sub2BasisYear,0,1),1)*$M37*AF37+IF(EscalationBaseYear+4&gt;Sub2BasisYear,-FV(Sub2Escalation,EscalationBaseYear+4-Sub2BasisYear,0,1),1)*$N37*AF37</f>
        <v>0</v>
      </c>
      <c r="AK37" s="581">
        <f>Sub2Fee*AJ37</f>
        <v>0</v>
      </c>
      <c r="AL37" s="535">
        <f ca="1">OFFSET(SUB3Name,ROW(AL37)-5,0,1,1)</f>
        <v>0</v>
      </c>
      <c r="AM37" s="581">
        <f ca="1">OFFSET(SUB3Name,ROW(AM37)-5,1,1,1)</f>
        <v>0</v>
      </c>
      <c r="AN37" s="581">
        <f ca="1">OFFSET(SUB3Name,ROW(AN37)-5,2,1,1)</f>
        <v>0</v>
      </c>
      <c r="AO37" s="581">
        <f>IF(EscalationBaseYear&gt;Sub3BasisYear,-FV(Sub3Escalation,EscalationBaseYear-Sub3BasisYear,0,1),1)*$J37*AN37+IF(EscalationBaseYear+1&gt;Sub3BasisYear,-FV(Sub3Escalation,EscalationBaseYear+1-Sub3BasisYear,0,1),1)*$K37*AN37+IF(EscalationBaseYear+2&gt;Sub3BasisYear,-FV(Sub3Escalation,EscalationBaseYear+2-Sub3BasisYear,0,1),1)*$L37*AN37+IF(EscalationBaseYear+3&gt;Sub3BasisYear,-FV(Sub3Escalation,EscalationBaseYear+3-Sub3BasisYear,0,1),1)*$M37*AN37+IF(EscalationBaseYear+4&gt;Sub3BasisYear,-FV(Sub3Escalation,EscalationBaseYear+4-Sub3BasisYear,0,1),1)*$N37*AN37</f>
        <v>0</v>
      </c>
      <c r="AP37" s="581">
        <f>Sub3APCRate*AL37</f>
        <v>0</v>
      </c>
      <c r="AQ37" s="581">
        <f>IF(EscalationBaseYear&gt;Sub3BasisYear,-FV(Sub3Escalation,EscalationBaseYear-Sub3BasisYear,0,1),1)*$J37*AM37+IF(EscalationBaseYear+1&gt;Sub3BasisYear,-FV(Sub3Escalation,EscalationBaseYear+1-Sub3BasisYear,0,1),1)*$K37*AM37+IF(EscalationBaseYear+2&gt;Sub3BasisYear,-FV(Sub3Escalation,EscalationBaseYear+2-Sub3BasisYear,0,1),1)*$L37*AM37+IF(EscalationBaseYear+3&gt;Sub3BasisYear,-FV(Sub3Escalation,EscalationBaseYear+3-Sub3BasisYear,0,1),1)*$M37*AM37+IF(EscalationBaseYear+4&gt;Sub3BasisYear,-FV(Sub3Escalation,EscalationBaseYear+4-Sub3BasisYear,0,1),1)*$N37*AM37</f>
        <v>0</v>
      </c>
      <c r="AR37" s="581">
        <f>Sub3Fee*AQ37</f>
        <v>0</v>
      </c>
    </row>
    <row r="38" spans="1:44" ht="22.5" customHeight="1" thickBot="1" thickTop="1">
      <c r="A38" s="177"/>
      <c r="B38" s="536"/>
      <c r="C38" s="627"/>
      <c r="D38" s="621" t="s">
        <v>8</v>
      </c>
      <c r="E38" s="880">
        <f>SUBTOTAL(9,E33:E37)</f>
        <v>0</v>
      </c>
      <c r="F38" s="540">
        <f>SUBTOTAL(9,F33:F37)</f>
        <v>0</v>
      </c>
      <c r="G38" s="540">
        <f>SUBTOTAL(9,G33:G37)</f>
        <v>0</v>
      </c>
      <c r="H38" s="619">
        <f>SUBTOTAL(9,H33:H37)</f>
        <v>0</v>
      </c>
      <c r="I38" s="186"/>
      <c r="J38" s="828">
        <f>IF($F38&gt;0,SUMPRODUCT(J33:J37,$F33:$F37)/$F38,0)</f>
        <v>0</v>
      </c>
      <c r="K38" s="829">
        <f>IF($F38&gt;0,SUMPRODUCT(K33:K37,$F33:$F37)/$F38,0)</f>
        <v>0</v>
      </c>
      <c r="L38" s="829">
        <f>IF($F38&gt;0,SUMPRODUCT(L33:L37,$F33:$F37)/$F38,0)</f>
        <v>0</v>
      </c>
      <c r="M38" s="829">
        <f>IF($F38&gt;0,SUMPRODUCT(M33:M37,$F33:$F37)/$F38,0)</f>
        <v>0</v>
      </c>
      <c r="N38" s="830">
        <f>IF($F38&gt;0,SUMPRODUCT(N33:N37,$F33:$F37)/$F38,0)</f>
        <v>0</v>
      </c>
      <c r="O38" s="831">
        <f t="shared" si="10"/>
        <v>0</v>
      </c>
      <c r="P38" s="179"/>
      <c r="Q38" s="541">
        <f aca="true" t="shared" si="11" ref="Q38:AR38">SUBTOTAL(9,Q33:Q37)</f>
        <v>0</v>
      </c>
      <c r="R38" s="540">
        <f t="shared" si="11"/>
        <v>0</v>
      </c>
      <c r="S38" s="540">
        <f t="shared" si="11"/>
        <v>0</v>
      </c>
      <c r="T38" s="540">
        <f t="shared" si="11"/>
        <v>0</v>
      </c>
      <c r="U38" s="540">
        <f t="shared" si="11"/>
        <v>0</v>
      </c>
      <c r="V38" s="540">
        <f t="shared" si="11"/>
        <v>0</v>
      </c>
      <c r="W38" s="540">
        <f t="shared" si="11"/>
        <v>0</v>
      </c>
      <c r="X38" s="541">
        <f t="shared" si="11"/>
        <v>0</v>
      </c>
      <c r="Y38" s="540">
        <f t="shared" si="11"/>
        <v>0</v>
      </c>
      <c r="Z38" s="540">
        <f t="shared" si="11"/>
        <v>0</v>
      </c>
      <c r="AA38" s="540">
        <f t="shared" si="11"/>
        <v>0</v>
      </c>
      <c r="AB38" s="540">
        <f t="shared" si="11"/>
        <v>0</v>
      </c>
      <c r="AC38" s="540">
        <f t="shared" si="11"/>
        <v>0</v>
      </c>
      <c r="AD38" s="540">
        <f t="shared" si="11"/>
        <v>0</v>
      </c>
      <c r="AE38" s="541">
        <f t="shared" si="11"/>
        <v>0</v>
      </c>
      <c r="AF38" s="540">
        <f t="shared" si="11"/>
        <v>0</v>
      </c>
      <c r="AG38" s="540">
        <f t="shared" si="11"/>
        <v>0</v>
      </c>
      <c r="AH38" s="540">
        <f t="shared" si="11"/>
        <v>0</v>
      </c>
      <c r="AI38" s="540">
        <f t="shared" si="11"/>
        <v>0</v>
      </c>
      <c r="AJ38" s="540">
        <f t="shared" si="11"/>
        <v>0</v>
      </c>
      <c r="AK38" s="540">
        <f t="shared" si="11"/>
        <v>0</v>
      </c>
      <c r="AL38" s="541">
        <f t="shared" si="11"/>
        <v>0</v>
      </c>
      <c r="AM38" s="540">
        <f t="shared" si="11"/>
        <v>0</v>
      </c>
      <c r="AN38" s="540">
        <f t="shared" si="11"/>
        <v>0</v>
      </c>
      <c r="AO38" s="540">
        <f t="shared" si="11"/>
        <v>0</v>
      </c>
      <c r="AP38" s="540">
        <f t="shared" si="11"/>
        <v>0</v>
      </c>
      <c r="AQ38" s="540">
        <f>SUBTOTAL(9,AQ33:AQ37)</f>
        <v>0</v>
      </c>
      <c r="AR38" s="540">
        <f t="shared" si="11"/>
        <v>0</v>
      </c>
    </row>
    <row r="39" spans="1:44" ht="22.5" customHeight="1" thickTop="1">
      <c r="A39" s="177"/>
      <c r="B39" s="164"/>
      <c r="C39" s="165"/>
      <c r="D39" s="164"/>
      <c r="E39" s="222"/>
      <c r="F39" s="184"/>
      <c r="G39" s="184"/>
      <c r="H39" s="222"/>
      <c r="I39" s="184"/>
      <c r="J39" s="184"/>
      <c r="K39" s="184"/>
      <c r="L39" s="184"/>
      <c r="M39" s="184"/>
      <c r="N39" s="184"/>
      <c r="O39" s="184"/>
      <c r="P39" s="179"/>
      <c r="Q39" s="184"/>
      <c r="R39" s="184"/>
      <c r="S39" s="220"/>
      <c r="T39" s="220"/>
      <c r="U39" s="220"/>
      <c r="V39" s="220"/>
      <c r="W39" s="220"/>
      <c r="X39" s="184"/>
      <c r="Y39" s="184"/>
      <c r="Z39" s="220"/>
      <c r="AA39" s="220"/>
      <c r="AB39" s="220"/>
      <c r="AC39" s="220"/>
      <c r="AD39" s="220"/>
      <c r="AE39" s="184"/>
      <c r="AF39" s="184"/>
      <c r="AG39" s="220"/>
      <c r="AH39" s="220"/>
      <c r="AI39" s="220"/>
      <c r="AJ39" s="220"/>
      <c r="AK39" s="220"/>
      <c r="AL39" s="184"/>
      <c r="AM39" s="184"/>
      <c r="AN39" s="220"/>
      <c r="AO39" s="220"/>
      <c r="AP39" s="220"/>
      <c r="AQ39" s="220"/>
      <c r="AR39" s="220"/>
    </row>
    <row r="40" spans="1:44" ht="22.5" customHeight="1" thickBot="1">
      <c r="A40" s="177"/>
      <c r="B40" s="167" t="str">
        <f>'EXHIBIT B- LOE Detail Input'!B40</f>
        <v>#</v>
      </c>
      <c r="C40" s="168" t="str">
        <f>'EXHIBIT B- LOE Detail Input'!C40</f>
        <v>#</v>
      </c>
      <c r="D40" s="167" t="str">
        <f>'EXHIBIT B- LOE Detail Input'!D40</f>
        <v>TITLE</v>
      </c>
      <c r="E40" s="391"/>
      <c r="F40" s="187"/>
      <c r="G40" s="187"/>
      <c r="H40" s="869"/>
      <c r="I40" s="187"/>
      <c r="J40" s="187"/>
      <c r="K40" s="187"/>
      <c r="L40" s="187"/>
      <c r="M40" s="187"/>
      <c r="N40" s="187"/>
      <c r="O40" s="187"/>
      <c r="P40" s="179"/>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row>
    <row r="41" spans="1:44" ht="22.5" customHeight="1" thickTop="1">
      <c r="A41" s="177"/>
      <c r="B41" s="591">
        <f>IF('EXHIBIT B- LOE Detail Input'!B41=0,"",'EXHIBIT B- LOE Detail Input'!B41)</f>
      </c>
      <c r="C41" s="591">
        <f>IF('EXHIBIT B- LOE Detail Input'!C41=0,"",'EXHIBIT B- LOE Detail Input'!C41)</f>
      </c>
      <c r="D41" s="592">
        <f>IF('EXHIBIT B- LOE Detail Input'!D41=0,"",'EXHIBIT B- LOE Detail Input'!D41)</f>
      </c>
      <c r="E41" s="524">
        <f>Q41+X41+AE41+AL41</f>
        <v>0</v>
      </c>
      <c r="F41" s="523">
        <f aca="true" t="shared" si="12" ref="F41:G45">T41+AA41+AH41+AO41</f>
        <v>0</v>
      </c>
      <c r="G41" s="523">
        <f t="shared" si="12"/>
        <v>0</v>
      </c>
      <c r="H41" s="545">
        <f>W41+AD41+AK41+AR41</f>
        <v>0</v>
      </c>
      <c r="I41" s="817"/>
      <c r="J41" s="819">
        <v>1</v>
      </c>
      <c r="K41" s="820"/>
      <c r="L41" s="820"/>
      <c r="M41" s="820"/>
      <c r="N41" s="821"/>
      <c r="O41" s="832">
        <f aca="true" t="shared" si="13" ref="O41:O46">SUM(J41:N41)</f>
        <v>1</v>
      </c>
      <c r="P41" s="179"/>
      <c r="Q41" s="524">
        <f ca="1">OFFSET(PrimeName,ROW(Q41)-5,0,1,1)</f>
        <v>0</v>
      </c>
      <c r="R41" s="545">
        <f ca="1">OFFSET(PrimeName,ROW(R41)-5,1,1,1)</f>
        <v>0</v>
      </c>
      <c r="S41" s="545">
        <f ca="1">OFFSET(PrimeName,ROW(S41)-5,2,1,1)</f>
        <v>0</v>
      </c>
      <c r="T41" s="545">
        <f>IF(EscalationBaseYear&gt;PrimeBasisYear,-FV(PrimeEscalation,EscalationBaseYear-PrimeBasisYear,0,1),1)*$J41*S41+IF(EscalationBaseYear+1&gt;PrimeBasisYear,-FV(PrimeEscalation,EscalationBaseYear+1-PrimeBasisYear,0,1),1)*$K41*S41+IF(EscalationBaseYear+2&gt;PrimeBasisYear,-FV(PrimeEscalation,EscalationBaseYear+2-PrimeBasisYear,0,1),1)*$L41*S41+IF(EscalationBaseYear+3&gt;PrimeBasisYear,-FV(PrimeEscalation,EscalationBaseYear+3-PrimeBasisYear,0,1),1)*$M41*S41+IF(EscalationBaseYear+4&gt;PrimeBasisYear,-FV(PrimeEscalation,EscalationBaseYear+4-PrimeBasisYear,0,1),1)*$N41*S41</f>
        <v>0</v>
      </c>
      <c r="U41" s="545">
        <f>PrimeAPCRate*Q41</f>
        <v>0</v>
      </c>
      <c r="V41" s="545">
        <f>IF(EscalationBaseYear&gt;PrimeBasisYear,-FV(PrimeEscalation,EscalationBaseYear-PrimeBasisYear,0,1),1)*$J41*R41+IF(EscalationBaseYear+1&gt;PrimeBasisYear,-FV(PrimeEscalation,EscalationBaseYear+1-PrimeBasisYear,0,1),1)*$K41*R41+IF(EscalationBaseYear+2&gt;PrimeBasisYear,-FV(PrimeEscalation,EscalationBaseYear+2-PrimeBasisYear,0,1),1)*$L41*R41+IF(EscalationBaseYear+3&gt;PrimeBasisYear,-FV(PrimeEscalation,EscalationBaseYear+3-PrimeBasisYear,0,1),1)*$M41*R41+IF(EscalationBaseYear+4&gt;PrimeBasisYear,-FV(PrimeEscalation,EscalationBaseYear+4-PrimeBasisYear,0,1),1)*$N41*R41</f>
        <v>0</v>
      </c>
      <c r="W41" s="545">
        <f>PrimeFee*V41</f>
        <v>0</v>
      </c>
      <c r="X41" s="524">
        <f ca="1">OFFSET(SUB1Name,ROW(X41)-5,0,1,1)</f>
        <v>0</v>
      </c>
      <c r="Y41" s="545">
        <f ca="1">OFFSET(SUB1Name,ROW(Y41)-5,1,1,1)</f>
        <v>0</v>
      </c>
      <c r="Z41" s="545">
        <f ca="1">OFFSET(SUB1Name,ROW(Z41)-5,2,1,1)</f>
        <v>0</v>
      </c>
      <c r="AA41" s="545">
        <f>IF(EscalationBaseYear&gt;Sub1BasisYear,-FV(Sub1Escalation,EscalationBaseYear-Sub1BasisYear,0,1),1)*$J41*Z41+IF(EscalationBaseYear+1&gt;Sub1BasisYear,-FV(Sub1Escalation,EscalationBaseYear+1-Sub1BasisYear,0,1),1)*$K41*Z41+IF(EscalationBaseYear+2&gt;Sub1BasisYear,-FV(Sub1Escalation,EscalationBaseYear+2-Sub1BasisYear,0,1),1)*$L41*Z41+IF(EscalationBaseYear+3&gt;Sub1BasisYear,-FV(Sub1Escalation,EscalationBaseYear+3-Sub1BasisYear,0,1),1)*$M41*Z41+IF(EscalationBaseYear+4&gt;Sub1BasisYear,-FV(Sub1Escalation,EscalationBaseYear+4-Sub1BasisYear,0,1),1)*$N41*Z41</f>
        <v>0</v>
      </c>
      <c r="AB41" s="545">
        <f>Sub1APCRate*X41</f>
        <v>0</v>
      </c>
      <c r="AC41" s="545">
        <f>IF(EscalationBaseYear&gt;Sub1BasisYear,-FV(Sub1Escalation,EscalationBaseYear-Sub1BasisYear,0,1),1)*$J41*Y41+IF(EscalationBaseYear+1&gt;Sub1BasisYear,-FV(Sub1Escalation,EscalationBaseYear+1-Sub1BasisYear,0,1),1)*$K41*Y41+IF(EscalationBaseYear+2&gt;Sub1BasisYear,-FV(Sub1Escalation,EscalationBaseYear+2-Sub1BasisYear,0,1),1)*$L41*Y41+IF(EscalationBaseYear+3&gt;Sub1BasisYear,-FV(Sub1Escalation,EscalationBaseYear+3-Sub1BasisYear,0,1),1)*$M41*Y41+IF(EscalationBaseYear+4&gt;Sub1BasisYear,-FV(Sub1Escalation,EscalationBaseYear+4-Sub1BasisYear,0,1),1)*$N41*Y41</f>
        <v>0</v>
      </c>
      <c r="AD41" s="545">
        <f>Sub1Fee*AC41</f>
        <v>0</v>
      </c>
      <c r="AE41" s="524">
        <f ca="1">OFFSET(SUB2Name,ROW(AE41)-5,0,1,1)</f>
        <v>0</v>
      </c>
      <c r="AF41" s="545">
        <f ca="1">OFFSET(SUB2Name,ROW(AF41)-5,1,1,1)</f>
        <v>0</v>
      </c>
      <c r="AG41" s="545">
        <f ca="1">OFFSET(SUB2Name,ROW(AG41)-5,2,1,1)</f>
        <v>0</v>
      </c>
      <c r="AH41" s="545">
        <f>IF(EscalationBaseYear&gt;Sub2BasisYear,-FV(Sub2Escalation,EscalationBaseYear-Sub2BasisYear,0,1),1)*$J41*AG41+IF(EscalationBaseYear+1&gt;Sub2BasisYear,-FV(Sub2Escalation,EscalationBaseYear+1-Sub2BasisYear,0,1),1)*$K41*AG41+IF(EscalationBaseYear+2&gt;Sub2BasisYear,-FV(Sub2Escalation,EscalationBaseYear+2-Sub2BasisYear,0,1),1)*$L41*AG41+IF(EscalationBaseYear+3&gt;Sub2BasisYear,-FV(Sub2Escalation,EscalationBaseYear+3-Sub2BasisYear,0,1),1)*$M41*AG41+IF(EscalationBaseYear+4&gt;Sub2BasisYear,-FV(Sub2Escalation,EscalationBaseYear+4-Sub2BasisYear,0,1),1)*$N41*AG41</f>
        <v>0</v>
      </c>
      <c r="AI41" s="545">
        <f>Sub2APCRate*AE41</f>
        <v>0</v>
      </c>
      <c r="AJ41" s="545">
        <f>IF(EscalationBaseYear&gt;Sub2BasisYear,-FV(Sub2Escalation,EscalationBaseYear-Sub2BasisYear,0,1),1)*$J41*AF41+IF(EscalationBaseYear+1&gt;Sub2BasisYear,-FV(Sub2Escalation,EscalationBaseYear+1-Sub2BasisYear,0,1),1)*$K41*AF41+IF(EscalationBaseYear+2&gt;Sub2BasisYear,-FV(Sub2Escalation,EscalationBaseYear+2-Sub2BasisYear,0,1),1)*$L41*AF41+IF(EscalationBaseYear+3&gt;Sub2BasisYear,-FV(Sub2Escalation,EscalationBaseYear+3-Sub2BasisYear,0,1),1)*$M41*AF41+IF(EscalationBaseYear+4&gt;Sub2BasisYear,-FV(Sub2Escalation,EscalationBaseYear+4-Sub2BasisYear,0,1),1)*$N41*AF41</f>
        <v>0</v>
      </c>
      <c r="AK41" s="545">
        <f>Sub2Fee*AJ41</f>
        <v>0</v>
      </c>
      <c r="AL41" s="524">
        <f ca="1">OFFSET(SUB3Name,ROW(AL41)-5,0,1,1)</f>
        <v>0</v>
      </c>
      <c r="AM41" s="545">
        <f ca="1">OFFSET(SUB3Name,ROW(AM41)-5,1,1,1)</f>
        <v>0</v>
      </c>
      <c r="AN41" s="545">
        <f ca="1">OFFSET(SUB3Name,ROW(AN41)-5,2,1,1)</f>
        <v>0</v>
      </c>
      <c r="AO41" s="545">
        <f>IF(EscalationBaseYear&gt;Sub3BasisYear,-FV(Sub3Escalation,EscalationBaseYear-Sub3BasisYear,0,1),1)*$J41*AN41+IF(EscalationBaseYear+1&gt;Sub3BasisYear,-FV(Sub3Escalation,EscalationBaseYear+1-Sub3BasisYear,0,1),1)*$K41*AN41+IF(EscalationBaseYear+2&gt;Sub3BasisYear,-FV(Sub3Escalation,EscalationBaseYear+2-Sub3BasisYear,0,1),1)*$L41*AN41+IF(EscalationBaseYear+3&gt;Sub3BasisYear,-FV(Sub3Escalation,EscalationBaseYear+3-Sub3BasisYear,0,1),1)*$M41*AN41+IF(EscalationBaseYear+4&gt;Sub3BasisYear,-FV(Sub3Escalation,EscalationBaseYear+4-Sub3BasisYear,0,1),1)*$N41*AN41</f>
        <v>0</v>
      </c>
      <c r="AP41" s="545">
        <f>Sub3APCRate*AL41</f>
        <v>0</v>
      </c>
      <c r="AQ41" s="545">
        <f>IF(EscalationBaseYear&gt;Sub3BasisYear,-FV(Sub3Escalation,EscalationBaseYear-Sub3BasisYear,0,1),1)*$J41*AM41+IF(EscalationBaseYear+1&gt;Sub3BasisYear,-FV(Sub3Escalation,EscalationBaseYear+1-Sub3BasisYear,0,1),1)*$K41*AM41+IF(EscalationBaseYear+2&gt;Sub3BasisYear,-FV(Sub3Escalation,EscalationBaseYear+2-Sub3BasisYear,0,1),1)*$L41*AM41+IF(EscalationBaseYear+3&gt;Sub3BasisYear,-FV(Sub3Escalation,EscalationBaseYear+3-Sub3BasisYear,0,1),1)*$M41*AM41+IF(EscalationBaseYear+4&gt;Sub3BasisYear,-FV(Sub3Escalation,EscalationBaseYear+4-Sub3BasisYear,0,1),1)*$N41*AM41</f>
        <v>0</v>
      </c>
      <c r="AR41" s="545">
        <f>Sub3Fee*AQ41</f>
        <v>0</v>
      </c>
    </row>
    <row r="42" spans="1:44" ht="22.5" customHeight="1">
      <c r="A42" s="177"/>
      <c r="B42" s="591">
        <f>IF('EXHIBIT B- LOE Detail Input'!B42=0,"",'EXHIBIT B- LOE Detail Input'!B42)</f>
      </c>
      <c r="C42" s="591">
        <f>IF('EXHIBIT B- LOE Detail Input'!C42=0,"",'EXHIBIT B- LOE Detail Input'!C42)</f>
      </c>
      <c r="D42" s="592">
        <f>IF('EXHIBIT B- LOE Detail Input'!D42=0,"",'EXHIBIT B- LOE Detail Input'!D42)</f>
      </c>
      <c r="E42" s="524">
        <f>Q42+X42+AE42+AL42</f>
        <v>0</v>
      </c>
      <c r="F42" s="523">
        <f t="shared" si="12"/>
        <v>0</v>
      </c>
      <c r="G42" s="523">
        <f t="shared" si="12"/>
        <v>0</v>
      </c>
      <c r="H42" s="545">
        <f>W42+AD42+AK42+AR42</f>
        <v>0</v>
      </c>
      <c r="I42" s="817"/>
      <c r="J42" s="822">
        <v>1</v>
      </c>
      <c r="K42" s="823"/>
      <c r="L42" s="823"/>
      <c r="M42" s="823"/>
      <c r="N42" s="824"/>
      <c r="O42" s="833">
        <f t="shared" si="13"/>
        <v>1</v>
      </c>
      <c r="P42" s="179"/>
      <c r="Q42" s="524">
        <f ca="1">OFFSET(PrimeName,ROW(Q42)-5,0,1,1)</f>
        <v>0</v>
      </c>
      <c r="R42" s="545">
        <f ca="1">OFFSET(PrimeName,ROW(R42)-5,1,1,1)</f>
        <v>0</v>
      </c>
      <c r="S42" s="545">
        <f ca="1">OFFSET(PrimeName,ROW(S42)-5,2,1,1)</f>
        <v>0</v>
      </c>
      <c r="T42" s="545">
        <f>IF(EscalationBaseYear&gt;PrimeBasisYear,-FV(PrimeEscalation,EscalationBaseYear-PrimeBasisYear,0,1),1)*$J42*S42+IF(EscalationBaseYear+1&gt;PrimeBasisYear,-FV(PrimeEscalation,EscalationBaseYear+1-PrimeBasisYear,0,1),1)*$K42*S42+IF(EscalationBaseYear+2&gt;PrimeBasisYear,-FV(PrimeEscalation,EscalationBaseYear+2-PrimeBasisYear,0,1),1)*$L42*S42+IF(EscalationBaseYear+3&gt;PrimeBasisYear,-FV(PrimeEscalation,EscalationBaseYear+3-PrimeBasisYear,0,1),1)*$M42*S42+IF(EscalationBaseYear+4&gt;PrimeBasisYear,-FV(PrimeEscalation,EscalationBaseYear+4-PrimeBasisYear,0,1),1)*$N42*S42</f>
        <v>0</v>
      </c>
      <c r="U42" s="545">
        <f>PrimeAPCRate*Q42</f>
        <v>0</v>
      </c>
      <c r="V42" s="545">
        <f>IF(EscalationBaseYear&gt;PrimeBasisYear,-FV(PrimeEscalation,EscalationBaseYear-PrimeBasisYear,0,1),1)*$J42*R42+IF(EscalationBaseYear+1&gt;PrimeBasisYear,-FV(PrimeEscalation,EscalationBaseYear+1-PrimeBasisYear,0,1),1)*$K42*R42+IF(EscalationBaseYear+2&gt;PrimeBasisYear,-FV(PrimeEscalation,EscalationBaseYear+2-PrimeBasisYear,0,1),1)*$L42*R42+IF(EscalationBaseYear+3&gt;PrimeBasisYear,-FV(PrimeEscalation,EscalationBaseYear+3-PrimeBasisYear,0,1),1)*$M42*R42+IF(EscalationBaseYear+4&gt;PrimeBasisYear,-FV(PrimeEscalation,EscalationBaseYear+4-PrimeBasisYear,0,1),1)*$N42*R42</f>
        <v>0</v>
      </c>
      <c r="W42" s="545">
        <f>PrimeFee*V42</f>
        <v>0</v>
      </c>
      <c r="X42" s="524">
        <f ca="1">OFFSET(SUB1Name,ROW(X42)-5,0,1,1)</f>
        <v>0</v>
      </c>
      <c r="Y42" s="545">
        <f ca="1">OFFSET(SUB1Name,ROW(Y42)-5,1,1,1)</f>
        <v>0</v>
      </c>
      <c r="Z42" s="545">
        <f ca="1">OFFSET(SUB1Name,ROW(Z42)-5,2,1,1)</f>
        <v>0</v>
      </c>
      <c r="AA42" s="545">
        <f>IF(EscalationBaseYear&gt;Sub1BasisYear,-FV(Sub1Escalation,EscalationBaseYear-Sub1BasisYear,0,1),1)*$J42*Z42+IF(EscalationBaseYear+1&gt;Sub1BasisYear,-FV(Sub1Escalation,EscalationBaseYear+1-Sub1BasisYear,0,1),1)*$K42*Z42+IF(EscalationBaseYear+2&gt;Sub1BasisYear,-FV(Sub1Escalation,EscalationBaseYear+2-Sub1BasisYear,0,1),1)*$L42*Z42+IF(EscalationBaseYear+3&gt;Sub1BasisYear,-FV(Sub1Escalation,EscalationBaseYear+3-Sub1BasisYear,0,1),1)*$M42*Z42+IF(EscalationBaseYear+4&gt;Sub1BasisYear,-FV(Sub1Escalation,EscalationBaseYear+4-Sub1BasisYear,0,1),1)*$N42*Z42</f>
        <v>0</v>
      </c>
      <c r="AB42" s="545">
        <f>Sub1APCRate*X42</f>
        <v>0</v>
      </c>
      <c r="AC42" s="545">
        <f>IF(EscalationBaseYear&gt;Sub1BasisYear,-FV(Sub1Escalation,EscalationBaseYear-Sub1BasisYear,0,1),1)*$J42*Y42+IF(EscalationBaseYear+1&gt;Sub1BasisYear,-FV(Sub1Escalation,EscalationBaseYear+1-Sub1BasisYear,0,1),1)*$K42*Y42+IF(EscalationBaseYear+2&gt;Sub1BasisYear,-FV(Sub1Escalation,EscalationBaseYear+2-Sub1BasisYear,0,1),1)*$L42*Y42+IF(EscalationBaseYear+3&gt;Sub1BasisYear,-FV(Sub1Escalation,EscalationBaseYear+3-Sub1BasisYear,0,1),1)*$M42*Y42+IF(EscalationBaseYear+4&gt;Sub1BasisYear,-FV(Sub1Escalation,EscalationBaseYear+4-Sub1BasisYear,0,1),1)*$N42*Y42</f>
        <v>0</v>
      </c>
      <c r="AD42" s="545">
        <f>Sub1Fee*AC42</f>
        <v>0</v>
      </c>
      <c r="AE42" s="524">
        <f ca="1">OFFSET(SUB2Name,ROW(AE42)-5,0,1,1)</f>
        <v>0</v>
      </c>
      <c r="AF42" s="545">
        <f ca="1">OFFSET(SUB2Name,ROW(AF42)-5,1,1,1)</f>
        <v>0</v>
      </c>
      <c r="AG42" s="545">
        <f ca="1">OFFSET(SUB2Name,ROW(AG42)-5,2,1,1)</f>
        <v>0</v>
      </c>
      <c r="AH42" s="545">
        <f>IF(EscalationBaseYear&gt;Sub2BasisYear,-FV(Sub2Escalation,EscalationBaseYear-Sub2BasisYear,0,1),1)*$J42*AG42+IF(EscalationBaseYear+1&gt;Sub2BasisYear,-FV(Sub2Escalation,EscalationBaseYear+1-Sub2BasisYear,0,1),1)*$K42*AG42+IF(EscalationBaseYear+2&gt;Sub2BasisYear,-FV(Sub2Escalation,EscalationBaseYear+2-Sub2BasisYear,0,1),1)*$L42*AG42+IF(EscalationBaseYear+3&gt;Sub2BasisYear,-FV(Sub2Escalation,EscalationBaseYear+3-Sub2BasisYear,0,1),1)*$M42*AG42+IF(EscalationBaseYear+4&gt;Sub2BasisYear,-FV(Sub2Escalation,EscalationBaseYear+4-Sub2BasisYear,0,1),1)*$N42*AG42</f>
        <v>0</v>
      </c>
      <c r="AI42" s="545">
        <f>Sub2APCRate*AE42</f>
        <v>0</v>
      </c>
      <c r="AJ42" s="545">
        <f>IF(EscalationBaseYear&gt;Sub2BasisYear,-FV(Sub2Escalation,EscalationBaseYear-Sub2BasisYear,0,1),1)*$J42*AF42+IF(EscalationBaseYear+1&gt;Sub2BasisYear,-FV(Sub2Escalation,EscalationBaseYear+1-Sub2BasisYear,0,1),1)*$K42*AF42+IF(EscalationBaseYear+2&gt;Sub2BasisYear,-FV(Sub2Escalation,EscalationBaseYear+2-Sub2BasisYear,0,1),1)*$L42*AF42+IF(EscalationBaseYear+3&gt;Sub2BasisYear,-FV(Sub2Escalation,EscalationBaseYear+3-Sub2BasisYear,0,1),1)*$M42*AF42+IF(EscalationBaseYear+4&gt;Sub2BasisYear,-FV(Sub2Escalation,EscalationBaseYear+4-Sub2BasisYear,0,1),1)*$N42*AF42</f>
        <v>0</v>
      </c>
      <c r="AK42" s="545">
        <f>Sub2Fee*AJ42</f>
        <v>0</v>
      </c>
      <c r="AL42" s="524">
        <f ca="1">OFFSET(SUB3Name,ROW(AL42)-5,0,1,1)</f>
        <v>0</v>
      </c>
      <c r="AM42" s="545">
        <f ca="1">OFFSET(SUB3Name,ROW(AM42)-5,1,1,1)</f>
        <v>0</v>
      </c>
      <c r="AN42" s="545">
        <f ca="1">OFFSET(SUB3Name,ROW(AN42)-5,2,1,1)</f>
        <v>0</v>
      </c>
      <c r="AO42" s="545">
        <f>IF(EscalationBaseYear&gt;Sub3BasisYear,-FV(Sub3Escalation,EscalationBaseYear-Sub3BasisYear,0,1),1)*$J42*AN42+IF(EscalationBaseYear+1&gt;Sub3BasisYear,-FV(Sub3Escalation,EscalationBaseYear+1-Sub3BasisYear,0,1),1)*$K42*AN42+IF(EscalationBaseYear+2&gt;Sub3BasisYear,-FV(Sub3Escalation,EscalationBaseYear+2-Sub3BasisYear,0,1),1)*$L42*AN42+IF(EscalationBaseYear+3&gt;Sub3BasisYear,-FV(Sub3Escalation,EscalationBaseYear+3-Sub3BasisYear,0,1),1)*$M42*AN42+IF(EscalationBaseYear+4&gt;Sub3BasisYear,-FV(Sub3Escalation,EscalationBaseYear+4-Sub3BasisYear,0,1),1)*$N42*AN42</f>
        <v>0</v>
      </c>
      <c r="AP42" s="545">
        <f>Sub3APCRate*AL42</f>
        <v>0</v>
      </c>
      <c r="AQ42" s="545">
        <f>IF(EscalationBaseYear&gt;Sub3BasisYear,-FV(Sub3Escalation,EscalationBaseYear-Sub3BasisYear,0,1),1)*$J42*AM42+IF(EscalationBaseYear+1&gt;Sub3BasisYear,-FV(Sub3Escalation,EscalationBaseYear+1-Sub3BasisYear,0,1),1)*$K42*AM42+IF(EscalationBaseYear+2&gt;Sub3BasisYear,-FV(Sub3Escalation,EscalationBaseYear+2-Sub3BasisYear,0,1),1)*$L42*AM42+IF(EscalationBaseYear+3&gt;Sub3BasisYear,-FV(Sub3Escalation,EscalationBaseYear+3-Sub3BasisYear,0,1),1)*$M42*AM42+IF(EscalationBaseYear+4&gt;Sub3BasisYear,-FV(Sub3Escalation,EscalationBaseYear+4-Sub3BasisYear,0,1),1)*$N42*AM42</f>
        <v>0</v>
      </c>
      <c r="AR42" s="545">
        <f>Sub3Fee*AQ42</f>
        <v>0</v>
      </c>
    </row>
    <row r="43" spans="1:44" ht="22.5" customHeight="1">
      <c r="A43" s="177"/>
      <c r="B43" s="591">
        <f>IF('EXHIBIT B- LOE Detail Input'!B43=0,"",'EXHIBIT B- LOE Detail Input'!B43)</f>
      </c>
      <c r="C43" s="591">
        <f>IF('EXHIBIT B- LOE Detail Input'!C43=0,"",'EXHIBIT B- LOE Detail Input'!C43)</f>
      </c>
      <c r="D43" s="592">
        <f>IF('EXHIBIT B- LOE Detail Input'!D43=0,"",'EXHIBIT B- LOE Detail Input'!D43)</f>
      </c>
      <c r="E43" s="524">
        <f>Q43+X43+AE43+AL43</f>
        <v>0</v>
      </c>
      <c r="F43" s="523">
        <f t="shared" si="12"/>
        <v>0</v>
      </c>
      <c r="G43" s="523">
        <f t="shared" si="12"/>
        <v>0</v>
      </c>
      <c r="H43" s="545">
        <f>W43+AD43+AK43+AR43</f>
        <v>0</v>
      </c>
      <c r="I43" s="817"/>
      <c r="J43" s="822">
        <v>1</v>
      </c>
      <c r="K43" s="823"/>
      <c r="L43" s="823"/>
      <c r="M43" s="823"/>
      <c r="N43" s="824"/>
      <c r="O43" s="833">
        <f t="shared" si="13"/>
        <v>1</v>
      </c>
      <c r="P43" s="179"/>
      <c r="Q43" s="524">
        <f ca="1">OFFSET(PrimeName,ROW(Q43)-5,0,1,1)</f>
        <v>0</v>
      </c>
      <c r="R43" s="545">
        <f ca="1">OFFSET(PrimeName,ROW(R43)-5,1,1,1)</f>
        <v>0</v>
      </c>
      <c r="S43" s="545">
        <f ca="1">OFFSET(PrimeName,ROW(S43)-5,2,1,1)</f>
        <v>0</v>
      </c>
      <c r="T43" s="545">
        <f>IF(EscalationBaseYear&gt;PrimeBasisYear,-FV(PrimeEscalation,EscalationBaseYear-PrimeBasisYear,0,1),1)*$J43*S43+IF(EscalationBaseYear+1&gt;PrimeBasisYear,-FV(PrimeEscalation,EscalationBaseYear+1-PrimeBasisYear,0,1),1)*$K43*S43+IF(EscalationBaseYear+2&gt;PrimeBasisYear,-FV(PrimeEscalation,EscalationBaseYear+2-PrimeBasisYear,0,1),1)*$L43*S43+IF(EscalationBaseYear+3&gt;PrimeBasisYear,-FV(PrimeEscalation,EscalationBaseYear+3-PrimeBasisYear,0,1),1)*$M43*S43+IF(EscalationBaseYear+4&gt;PrimeBasisYear,-FV(PrimeEscalation,EscalationBaseYear+4-PrimeBasisYear,0,1),1)*$N43*S43</f>
        <v>0</v>
      </c>
      <c r="U43" s="545">
        <f>PrimeAPCRate*Q43</f>
        <v>0</v>
      </c>
      <c r="V43" s="545">
        <f>IF(EscalationBaseYear&gt;PrimeBasisYear,-FV(PrimeEscalation,EscalationBaseYear-PrimeBasisYear,0,1),1)*$J43*R43+IF(EscalationBaseYear+1&gt;PrimeBasisYear,-FV(PrimeEscalation,EscalationBaseYear+1-PrimeBasisYear,0,1),1)*$K43*R43+IF(EscalationBaseYear+2&gt;PrimeBasisYear,-FV(PrimeEscalation,EscalationBaseYear+2-PrimeBasisYear,0,1),1)*$L43*R43+IF(EscalationBaseYear+3&gt;PrimeBasisYear,-FV(PrimeEscalation,EscalationBaseYear+3-PrimeBasisYear,0,1),1)*$M43*R43+IF(EscalationBaseYear+4&gt;PrimeBasisYear,-FV(PrimeEscalation,EscalationBaseYear+4-PrimeBasisYear,0,1),1)*$N43*R43</f>
        <v>0</v>
      </c>
      <c r="W43" s="545">
        <f>PrimeFee*V43</f>
        <v>0</v>
      </c>
      <c r="X43" s="524">
        <f ca="1">OFFSET(SUB1Name,ROW(X43)-5,0,1,1)</f>
        <v>0</v>
      </c>
      <c r="Y43" s="545">
        <f ca="1">OFFSET(SUB1Name,ROW(Y43)-5,1,1,1)</f>
        <v>0</v>
      </c>
      <c r="Z43" s="545">
        <f ca="1">OFFSET(SUB1Name,ROW(Z43)-5,2,1,1)</f>
        <v>0</v>
      </c>
      <c r="AA43" s="545">
        <f>IF(EscalationBaseYear&gt;Sub1BasisYear,-FV(Sub1Escalation,EscalationBaseYear-Sub1BasisYear,0,1),1)*$J43*Z43+IF(EscalationBaseYear+1&gt;Sub1BasisYear,-FV(Sub1Escalation,EscalationBaseYear+1-Sub1BasisYear,0,1),1)*$K43*Z43+IF(EscalationBaseYear+2&gt;Sub1BasisYear,-FV(Sub1Escalation,EscalationBaseYear+2-Sub1BasisYear,0,1),1)*$L43*Z43+IF(EscalationBaseYear+3&gt;Sub1BasisYear,-FV(Sub1Escalation,EscalationBaseYear+3-Sub1BasisYear,0,1),1)*$M43*Z43+IF(EscalationBaseYear+4&gt;Sub1BasisYear,-FV(Sub1Escalation,EscalationBaseYear+4-Sub1BasisYear,0,1),1)*$N43*Z43</f>
        <v>0</v>
      </c>
      <c r="AB43" s="545">
        <f>Sub1APCRate*X43</f>
        <v>0</v>
      </c>
      <c r="AC43" s="545">
        <f>IF(EscalationBaseYear&gt;Sub1BasisYear,-FV(Sub1Escalation,EscalationBaseYear-Sub1BasisYear,0,1),1)*$J43*Y43+IF(EscalationBaseYear+1&gt;Sub1BasisYear,-FV(Sub1Escalation,EscalationBaseYear+1-Sub1BasisYear,0,1),1)*$K43*Y43+IF(EscalationBaseYear+2&gt;Sub1BasisYear,-FV(Sub1Escalation,EscalationBaseYear+2-Sub1BasisYear,0,1),1)*$L43*Y43+IF(EscalationBaseYear+3&gt;Sub1BasisYear,-FV(Sub1Escalation,EscalationBaseYear+3-Sub1BasisYear,0,1),1)*$M43*Y43+IF(EscalationBaseYear+4&gt;Sub1BasisYear,-FV(Sub1Escalation,EscalationBaseYear+4-Sub1BasisYear,0,1),1)*$N43*Y43</f>
        <v>0</v>
      </c>
      <c r="AD43" s="545">
        <f>Sub1Fee*AC43</f>
        <v>0</v>
      </c>
      <c r="AE43" s="524">
        <f ca="1">OFFSET(SUB2Name,ROW(AE43)-5,0,1,1)</f>
        <v>0</v>
      </c>
      <c r="AF43" s="545">
        <f ca="1">OFFSET(SUB2Name,ROW(AF43)-5,1,1,1)</f>
        <v>0</v>
      </c>
      <c r="AG43" s="545">
        <f ca="1">OFFSET(SUB2Name,ROW(AG43)-5,2,1,1)</f>
        <v>0</v>
      </c>
      <c r="AH43" s="545">
        <f>IF(EscalationBaseYear&gt;Sub2BasisYear,-FV(Sub2Escalation,EscalationBaseYear-Sub2BasisYear,0,1),1)*$J43*AG43+IF(EscalationBaseYear+1&gt;Sub2BasisYear,-FV(Sub2Escalation,EscalationBaseYear+1-Sub2BasisYear,0,1),1)*$K43*AG43+IF(EscalationBaseYear+2&gt;Sub2BasisYear,-FV(Sub2Escalation,EscalationBaseYear+2-Sub2BasisYear,0,1),1)*$L43*AG43+IF(EscalationBaseYear+3&gt;Sub2BasisYear,-FV(Sub2Escalation,EscalationBaseYear+3-Sub2BasisYear,0,1),1)*$M43*AG43+IF(EscalationBaseYear+4&gt;Sub2BasisYear,-FV(Sub2Escalation,EscalationBaseYear+4-Sub2BasisYear,0,1),1)*$N43*AG43</f>
        <v>0</v>
      </c>
      <c r="AI43" s="545">
        <f>Sub2APCRate*AE43</f>
        <v>0</v>
      </c>
      <c r="AJ43" s="545">
        <f>IF(EscalationBaseYear&gt;Sub2BasisYear,-FV(Sub2Escalation,EscalationBaseYear-Sub2BasisYear,0,1),1)*$J43*AF43+IF(EscalationBaseYear+1&gt;Sub2BasisYear,-FV(Sub2Escalation,EscalationBaseYear+1-Sub2BasisYear,0,1),1)*$K43*AF43+IF(EscalationBaseYear+2&gt;Sub2BasisYear,-FV(Sub2Escalation,EscalationBaseYear+2-Sub2BasisYear,0,1),1)*$L43*AF43+IF(EscalationBaseYear+3&gt;Sub2BasisYear,-FV(Sub2Escalation,EscalationBaseYear+3-Sub2BasisYear,0,1),1)*$M43*AF43+IF(EscalationBaseYear+4&gt;Sub2BasisYear,-FV(Sub2Escalation,EscalationBaseYear+4-Sub2BasisYear,0,1),1)*$N43*AF43</f>
        <v>0</v>
      </c>
      <c r="AK43" s="545">
        <f>Sub2Fee*AJ43</f>
        <v>0</v>
      </c>
      <c r="AL43" s="524">
        <f ca="1">OFFSET(SUB3Name,ROW(AL43)-5,0,1,1)</f>
        <v>0</v>
      </c>
      <c r="AM43" s="545">
        <f ca="1">OFFSET(SUB3Name,ROW(AM43)-5,1,1,1)</f>
        <v>0</v>
      </c>
      <c r="AN43" s="545">
        <f ca="1">OFFSET(SUB3Name,ROW(AN43)-5,2,1,1)</f>
        <v>0</v>
      </c>
      <c r="AO43" s="545">
        <f>IF(EscalationBaseYear&gt;Sub3BasisYear,-FV(Sub3Escalation,EscalationBaseYear-Sub3BasisYear,0,1),1)*$J43*AN43+IF(EscalationBaseYear+1&gt;Sub3BasisYear,-FV(Sub3Escalation,EscalationBaseYear+1-Sub3BasisYear,0,1),1)*$K43*AN43+IF(EscalationBaseYear+2&gt;Sub3BasisYear,-FV(Sub3Escalation,EscalationBaseYear+2-Sub3BasisYear,0,1),1)*$L43*AN43+IF(EscalationBaseYear+3&gt;Sub3BasisYear,-FV(Sub3Escalation,EscalationBaseYear+3-Sub3BasisYear,0,1),1)*$M43*AN43+IF(EscalationBaseYear+4&gt;Sub3BasisYear,-FV(Sub3Escalation,EscalationBaseYear+4-Sub3BasisYear,0,1),1)*$N43*AN43</f>
        <v>0</v>
      </c>
      <c r="AP43" s="545">
        <f>Sub3APCRate*AL43</f>
        <v>0</v>
      </c>
      <c r="AQ43" s="545">
        <f>IF(EscalationBaseYear&gt;Sub3BasisYear,-FV(Sub3Escalation,EscalationBaseYear-Sub3BasisYear,0,1),1)*$J43*AM43+IF(EscalationBaseYear+1&gt;Sub3BasisYear,-FV(Sub3Escalation,EscalationBaseYear+1-Sub3BasisYear,0,1),1)*$K43*AM43+IF(EscalationBaseYear+2&gt;Sub3BasisYear,-FV(Sub3Escalation,EscalationBaseYear+2-Sub3BasisYear,0,1),1)*$L43*AM43+IF(EscalationBaseYear+3&gt;Sub3BasisYear,-FV(Sub3Escalation,EscalationBaseYear+3-Sub3BasisYear,0,1),1)*$M43*AM43+IF(EscalationBaseYear+4&gt;Sub3BasisYear,-FV(Sub3Escalation,EscalationBaseYear+4-Sub3BasisYear,0,1),1)*$N43*AM43</f>
        <v>0</v>
      </c>
      <c r="AR43" s="545">
        <f>Sub3Fee*AQ43</f>
        <v>0</v>
      </c>
    </row>
    <row r="44" spans="1:44" ht="22.5" customHeight="1">
      <c r="A44" s="177"/>
      <c r="B44" s="591">
        <f>IF('EXHIBIT B- LOE Detail Input'!B44=0,"",'EXHIBIT B- LOE Detail Input'!B44)</f>
      </c>
      <c r="C44" s="591">
        <f>IF('EXHIBIT B- LOE Detail Input'!C44=0,"",'EXHIBIT B- LOE Detail Input'!C44)</f>
      </c>
      <c r="D44" s="592">
        <f>IF('EXHIBIT B- LOE Detail Input'!D44=0,"",'EXHIBIT B- LOE Detail Input'!D44)</f>
      </c>
      <c r="E44" s="524">
        <f>Q44+X44+AE44+AL44</f>
        <v>0</v>
      </c>
      <c r="F44" s="523">
        <f t="shared" si="12"/>
        <v>0</v>
      </c>
      <c r="G44" s="523">
        <f t="shared" si="12"/>
        <v>0</v>
      </c>
      <c r="H44" s="545">
        <f>W44+AD44+AK44+AR44</f>
        <v>0</v>
      </c>
      <c r="I44" s="817"/>
      <c r="J44" s="822">
        <v>1</v>
      </c>
      <c r="K44" s="823"/>
      <c r="L44" s="823"/>
      <c r="M44" s="823"/>
      <c r="N44" s="824"/>
      <c r="O44" s="833">
        <f t="shared" si="13"/>
        <v>1</v>
      </c>
      <c r="P44" s="179"/>
      <c r="Q44" s="524">
        <f ca="1">OFFSET(PrimeName,ROW(Q44)-5,0,1,1)</f>
        <v>0</v>
      </c>
      <c r="R44" s="545">
        <f ca="1">OFFSET(PrimeName,ROW(R44)-5,1,1,1)</f>
        <v>0</v>
      </c>
      <c r="S44" s="545">
        <f ca="1">OFFSET(PrimeName,ROW(S44)-5,2,1,1)</f>
        <v>0</v>
      </c>
      <c r="T44" s="545">
        <f>IF(EscalationBaseYear&gt;PrimeBasisYear,-FV(PrimeEscalation,EscalationBaseYear-PrimeBasisYear,0,1),1)*$J44*S44+IF(EscalationBaseYear+1&gt;PrimeBasisYear,-FV(PrimeEscalation,EscalationBaseYear+1-PrimeBasisYear,0,1),1)*$K44*S44+IF(EscalationBaseYear+2&gt;PrimeBasisYear,-FV(PrimeEscalation,EscalationBaseYear+2-PrimeBasisYear,0,1),1)*$L44*S44+IF(EscalationBaseYear+3&gt;PrimeBasisYear,-FV(PrimeEscalation,EscalationBaseYear+3-PrimeBasisYear,0,1),1)*$M44*S44+IF(EscalationBaseYear+4&gt;PrimeBasisYear,-FV(PrimeEscalation,EscalationBaseYear+4-PrimeBasisYear,0,1),1)*$N44*S44</f>
        <v>0</v>
      </c>
      <c r="U44" s="545">
        <f>PrimeAPCRate*Q44</f>
        <v>0</v>
      </c>
      <c r="V44" s="545">
        <f>IF(EscalationBaseYear&gt;PrimeBasisYear,-FV(PrimeEscalation,EscalationBaseYear-PrimeBasisYear,0,1),1)*$J44*R44+IF(EscalationBaseYear+1&gt;PrimeBasisYear,-FV(PrimeEscalation,EscalationBaseYear+1-PrimeBasisYear,0,1),1)*$K44*R44+IF(EscalationBaseYear+2&gt;PrimeBasisYear,-FV(PrimeEscalation,EscalationBaseYear+2-PrimeBasisYear,0,1),1)*$L44*R44+IF(EscalationBaseYear+3&gt;PrimeBasisYear,-FV(PrimeEscalation,EscalationBaseYear+3-PrimeBasisYear,0,1),1)*$M44*R44+IF(EscalationBaseYear+4&gt;PrimeBasisYear,-FV(PrimeEscalation,EscalationBaseYear+4-PrimeBasisYear,0,1),1)*$N44*R44</f>
        <v>0</v>
      </c>
      <c r="W44" s="545">
        <f>PrimeFee*V44</f>
        <v>0</v>
      </c>
      <c r="X44" s="524">
        <f ca="1">OFFSET(SUB1Name,ROW(X44)-5,0,1,1)</f>
        <v>0</v>
      </c>
      <c r="Y44" s="545">
        <f ca="1">OFFSET(SUB1Name,ROW(Y44)-5,1,1,1)</f>
        <v>0</v>
      </c>
      <c r="Z44" s="545">
        <f ca="1">OFFSET(SUB1Name,ROW(Z44)-5,2,1,1)</f>
        <v>0</v>
      </c>
      <c r="AA44" s="545">
        <f>IF(EscalationBaseYear&gt;Sub1BasisYear,-FV(Sub1Escalation,EscalationBaseYear-Sub1BasisYear,0,1),1)*$J44*Z44+IF(EscalationBaseYear+1&gt;Sub1BasisYear,-FV(Sub1Escalation,EscalationBaseYear+1-Sub1BasisYear,0,1),1)*$K44*Z44+IF(EscalationBaseYear+2&gt;Sub1BasisYear,-FV(Sub1Escalation,EscalationBaseYear+2-Sub1BasisYear,0,1),1)*$L44*Z44+IF(EscalationBaseYear+3&gt;Sub1BasisYear,-FV(Sub1Escalation,EscalationBaseYear+3-Sub1BasisYear,0,1),1)*$M44*Z44+IF(EscalationBaseYear+4&gt;Sub1BasisYear,-FV(Sub1Escalation,EscalationBaseYear+4-Sub1BasisYear,0,1),1)*$N44*Z44</f>
        <v>0</v>
      </c>
      <c r="AB44" s="545">
        <f>Sub1APCRate*X44</f>
        <v>0</v>
      </c>
      <c r="AC44" s="545">
        <f>IF(EscalationBaseYear&gt;Sub1BasisYear,-FV(Sub1Escalation,EscalationBaseYear-Sub1BasisYear,0,1),1)*$J44*Y44+IF(EscalationBaseYear+1&gt;Sub1BasisYear,-FV(Sub1Escalation,EscalationBaseYear+1-Sub1BasisYear,0,1),1)*$K44*Y44+IF(EscalationBaseYear+2&gt;Sub1BasisYear,-FV(Sub1Escalation,EscalationBaseYear+2-Sub1BasisYear,0,1),1)*$L44*Y44+IF(EscalationBaseYear+3&gt;Sub1BasisYear,-FV(Sub1Escalation,EscalationBaseYear+3-Sub1BasisYear,0,1),1)*$M44*Y44+IF(EscalationBaseYear+4&gt;Sub1BasisYear,-FV(Sub1Escalation,EscalationBaseYear+4-Sub1BasisYear,0,1),1)*$N44*Y44</f>
        <v>0</v>
      </c>
      <c r="AD44" s="545">
        <f>Sub1Fee*AC44</f>
        <v>0</v>
      </c>
      <c r="AE44" s="524">
        <f ca="1">OFFSET(SUB2Name,ROW(AE44)-5,0,1,1)</f>
        <v>0</v>
      </c>
      <c r="AF44" s="545">
        <f ca="1">OFFSET(SUB2Name,ROW(AF44)-5,1,1,1)</f>
        <v>0</v>
      </c>
      <c r="AG44" s="545">
        <f ca="1">OFFSET(SUB2Name,ROW(AG44)-5,2,1,1)</f>
        <v>0</v>
      </c>
      <c r="AH44" s="545">
        <f>IF(EscalationBaseYear&gt;Sub2BasisYear,-FV(Sub2Escalation,EscalationBaseYear-Sub2BasisYear,0,1),1)*$J44*AG44+IF(EscalationBaseYear+1&gt;Sub2BasisYear,-FV(Sub2Escalation,EscalationBaseYear+1-Sub2BasisYear,0,1),1)*$K44*AG44+IF(EscalationBaseYear+2&gt;Sub2BasisYear,-FV(Sub2Escalation,EscalationBaseYear+2-Sub2BasisYear,0,1),1)*$L44*AG44+IF(EscalationBaseYear+3&gt;Sub2BasisYear,-FV(Sub2Escalation,EscalationBaseYear+3-Sub2BasisYear,0,1),1)*$M44*AG44+IF(EscalationBaseYear+4&gt;Sub2BasisYear,-FV(Sub2Escalation,EscalationBaseYear+4-Sub2BasisYear,0,1),1)*$N44*AG44</f>
        <v>0</v>
      </c>
      <c r="AI44" s="545">
        <f>Sub2APCRate*AE44</f>
        <v>0</v>
      </c>
      <c r="AJ44" s="545">
        <f>IF(EscalationBaseYear&gt;Sub2BasisYear,-FV(Sub2Escalation,EscalationBaseYear-Sub2BasisYear,0,1),1)*$J44*AF44+IF(EscalationBaseYear+1&gt;Sub2BasisYear,-FV(Sub2Escalation,EscalationBaseYear+1-Sub2BasisYear,0,1),1)*$K44*AF44+IF(EscalationBaseYear+2&gt;Sub2BasisYear,-FV(Sub2Escalation,EscalationBaseYear+2-Sub2BasisYear,0,1),1)*$L44*AF44+IF(EscalationBaseYear+3&gt;Sub2BasisYear,-FV(Sub2Escalation,EscalationBaseYear+3-Sub2BasisYear,0,1),1)*$M44*AF44+IF(EscalationBaseYear+4&gt;Sub2BasisYear,-FV(Sub2Escalation,EscalationBaseYear+4-Sub2BasisYear,0,1),1)*$N44*AF44</f>
        <v>0</v>
      </c>
      <c r="AK44" s="545">
        <f>Sub2Fee*AJ44</f>
        <v>0</v>
      </c>
      <c r="AL44" s="524">
        <f ca="1">OFFSET(SUB3Name,ROW(AL44)-5,0,1,1)</f>
        <v>0</v>
      </c>
      <c r="AM44" s="545">
        <f ca="1">OFFSET(SUB3Name,ROW(AM44)-5,1,1,1)</f>
        <v>0</v>
      </c>
      <c r="AN44" s="545">
        <f ca="1">OFFSET(SUB3Name,ROW(AN44)-5,2,1,1)</f>
        <v>0</v>
      </c>
      <c r="AO44" s="545">
        <f>IF(EscalationBaseYear&gt;Sub3BasisYear,-FV(Sub3Escalation,EscalationBaseYear-Sub3BasisYear,0,1),1)*$J44*AN44+IF(EscalationBaseYear+1&gt;Sub3BasisYear,-FV(Sub3Escalation,EscalationBaseYear+1-Sub3BasisYear,0,1),1)*$K44*AN44+IF(EscalationBaseYear+2&gt;Sub3BasisYear,-FV(Sub3Escalation,EscalationBaseYear+2-Sub3BasisYear,0,1),1)*$L44*AN44+IF(EscalationBaseYear+3&gt;Sub3BasisYear,-FV(Sub3Escalation,EscalationBaseYear+3-Sub3BasisYear,0,1),1)*$M44*AN44+IF(EscalationBaseYear+4&gt;Sub3BasisYear,-FV(Sub3Escalation,EscalationBaseYear+4-Sub3BasisYear,0,1),1)*$N44*AN44</f>
        <v>0</v>
      </c>
      <c r="AP44" s="545">
        <f>Sub3APCRate*AL44</f>
        <v>0</v>
      </c>
      <c r="AQ44" s="545">
        <f>IF(EscalationBaseYear&gt;Sub3BasisYear,-FV(Sub3Escalation,EscalationBaseYear-Sub3BasisYear,0,1),1)*$J44*AM44+IF(EscalationBaseYear+1&gt;Sub3BasisYear,-FV(Sub3Escalation,EscalationBaseYear+1-Sub3BasisYear,0,1),1)*$K44*AM44+IF(EscalationBaseYear+2&gt;Sub3BasisYear,-FV(Sub3Escalation,EscalationBaseYear+2-Sub3BasisYear,0,1),1)*$L44*AM44+IF(EscalationBaseYear+3&gt;Sub3BasisYear,-FV(Sub3Escalation,EscalationBaseYear+3-Sub3BasisYear,0,1),1)*$M44*AM44+IF(EscalationBaseYear+4&gt;Sub3BasisYear,-FV(Sub3Escalation,EscalationBaseYear+4-Sub3BasisYear,0,1),1)*$N44*AM44</f>
        <v>0</v>
      </c>
      <c r="AR44" s="545">
        <f>Sub3Fee*AQ44</f>
        <v>0</v>
      </c>
    </row>
    <row r="45" spans="1:44" ht="22.5" customHeight="1" thickBot="1">
      <c r="A45" s="177"/>
      <c r="B45" s="613">
        <f>IF('EXHIBIT B- LOE Detail Input'!B45=0,"",'EXHIBIT B- LOE Detail Input'!B45)</f>
      </c>
      <c r="C45" s="613">
        <f>IF('EXHIBIT B- LOE Detail Input'!C45=0,"",'EXHIBIT B- LOE Detail Input'!C45)</f>
      </c>
      <c r="D45" s="614">
        <f>IF('EXHIBIT B- LOE Detail Input'!D45=0,"",'EXHIBIT B- LOE Detail Input'!D45)</f>
      </c>
      <c r="E45" s="535">
        <f>Q45+X45+AE45+AL45</f>
        <v>0</v>
      </c>
      <c r="F45" s="534">
        <f t="shared" si="12"/>
        <v>0</v>
      </c>
      <c r="G45" s="534">
        <f t="shared" si="12"/>
        <v>0</v>
      </c>
      <c r="H45" s="581">
        <f>W45+AD45+AK45+AR45</f>
        <v>0</v>
      </c>
      <c r="I45" s="817"/>
      <c r="J45" s="825">
        <v>1</v>
      </c>
      <c r="K45" s="826"/>
      <c r="L45" s="826"/>
      <c r="M45" s="826"/>
      <c r="N45" s="827"/>
      <c r="O45" s="831">
        <f t="shared" si="13"/>
        <v>1</v>
      </c>
      <c r="P45" s="179"/>
      <c r="Q45" s="535">
        <f ca="1">OFFSET(PrimeName,ROW(Q45)-5,0,1,1)</f>
        <v>0</v>
      </c>
      <c r="R45" s="581">
        <f ca="1">OFFSET(PrimeName,ROW(R45)-5,1,1,1)</f>
        <v>0</v>
      </c>
      <c r="S45" s="581">
        <f ca="1">OFFSET(PrimeName,ROW(S45)-5,2,1,1)</f>
        <v>0</v>
      </c>
      <c r="T45" s="581">
        <f>IF(EscalationBaseYear&gt;PrimeBasisYear,-FV(PrimeEscalation,EscalationBaseYear-PrimeBasisYear,0,1),1)*$J45*S45+IF(EscalationBaseYear+1&gt;PrimeBasisYear,-FV(PrimeEscalation,EscalationBaseYear+1-PrimeBasisYear,0,1),1)*$K45*S45+IF(EscalationBaseYear+2&gt;PrimeBasisYear,-FV(PrimeEscalation,EscalationBaseYear+2-PrimeBasisYear,0,1),1)*$L45*S45+IF(EscalationBaseYear+3&gt;PrimeBasisYear,-FV(PrimeEscalation,EscalationBaseYear+3-PrimeBasisYear,0,1),1)*$M45*S45+IF(EscalationBaseYear+4&gt;PrimeBasisYear,-FV(PrimeEscalation,EscalationBaseYear+4-PrimeBasisYear,0,1),1)*$N45*S45</f>
        <v>0</v>
      </c>
      <c r="U45" s="581">
        <f>PrimeAPCRate*Q45</f>
        <v>0</v>
      </c>
      <c r="V45" s="581">
        <f>IF(EscalationBaseYear&gt;PrimeBasisYear,-FV(PrimeEscalation,EscalationBaseYear-PrimeBasisYear,0,1),1)*$J45*R45+IF(EscalationBaseYear+1&gt;PrimeBasisYear,-FV(PrimeEscalation,EscalationBaseYear+1-PrimeBasisYear,0,1),1)*$K45*R45+IF(EscalationBaseYear+2&gt;PrimeBasisYear,-FV(PrimeEscalation,EscalationBaseYear+2-PrimeBasisYear,0,1),1)*$L45*R45+IF(EscalationBaseYear+3&gt;PrimeBasisYear,-FV(PrimeEscalation,EscalationBaseYear+3-PrimeBasisYear,0,1),1)*$M45*R45+IF(EscalationBaseYear+4&gt;PrimeBasisYear,-FV(PrimeEscalation,EscalationBaseYear+4-PrimeBasisYear,0,1),1)*$N45*R45</f>
        <v>0</v>
      </c>
      <c r="W45" s="581">
        <f>PrimeFee*V45</f>
        <v>0</v>
      </c>
      <c r="X45" s="535">
        <f ca="1">OFFSET(SUB1Name,ROW(X45)-5,0,1,1)</f>
        <v>0</v>
      </c>
      <c r="Y45" s="581">
        <f ca="1">OFFSET(SUB1Name,ROW(Y45)-5,1,1,1)</f>
        <v>0</v>
      </c>
      <c r="Z45" s="581">
        <f ca="1">OFFSET(SUB1Name,ROW(Z45)-5,2,1,1)</f>
        <v>0</v>
      </c>
      <c r="AA45" s="581">
        <f>IF(EscalationBaseYear&gt;Sub1BasisYear,-FV(Sub1Escalation,EscalationBaseYear-Sub1BasisYear,0,1),1)*$J45*Z45+IF(EscalationBaseYear+1&gt;Sub1BasisYear,-FV(Sub1Escalation,EscalationBaseYear+1-Sub1BasisYear,0,1),1)*$K45*Z45+IF(EscalationBaseYear+2&gt;Sub1BasisYear,-FV(Sub1Escalation,EscalationBaseYear+2-Sub1BasisYear,0,1),1)*$L45*Z45+IF(EscalationBaseYear+3&gt;Sub1BasisYear,-FV(Sub1Escalation,EscalationBaseYear+3-Sub1BasisYear,0,1),1)*$M45*Z45+IF(EscalationBaseYear+4&gt;Sub1BasisYear,-FV(Sub1Escalation,EscalationBaseYear+4-Sub1BasisYear,0,1),1)*$N45*Z45</f>
        <v>0</v>
      </c>
      <c r="AB45" s="581">
        <f>Sub1APCRate*X45</f>
        <v>0</v>
      </c>
      <c r="AC45" s="581">
        <f>IF(EscalationBaseYear&gt;Sub1BasisYear,-FV(Sub1Escalation,EscalationBaseYear-Sub1BasisYear,0,1),1)*$J45*Y45+IF(EscalationBaseYear+1&gt;Sub1BasisYear,-FV(Sub1Escalation,EscalationBaseYear+1-Sub1BasisYear,0,1),1)*$K45*Y45+IF(EscalationBaseYear+2&gt;Sub1BasisYear,-FV(Sub1Escalation,EscalationBaseYear+2-Sub1BasisYear,0,1),1)*$L45*Y45+IF(EscalationBaseYear+3&gt;Sub1BasisYear,-FV(Sub1Escalation,EscalationBaseYear+3-Sub1BasisYear,0,1),1)*$M45*Y45+IF(EscalationBaseYear+4&gt;Sub1BasisYear,-FV(Sub1Escalation,EscalationBaseYear+4-Sub1BasisYear,0,1),1)*$N45*Y45</f>
        <v>0</v>
      </c>
      <c r="AD45" s="581">
        <f>Sub1Fee*AC45</f>
        <v>0</v>
      </c>
      <c r="AE45" s="535">
        <f ca="1">OFFSET(SUB2Name,ROW(AE45)-5,0,1,1)</f>
        <v>0</v>
      </c>
      <c r="AF45" s="581">
        <f ca="1">OFFSET(SUB2Name,ROW(AF45)-5,1,1,1)</f>
        <v>0</v>
      </c>
      <c r="AG45" s="581">
        <f ca="1">OFFSET(SUB2Name,ROW(AG45)-5,2,1,1)</f>
        <v>0</v>
      </c>
      <c r="AH45" s="581">
        <f>IF(EscalationBaseYear&gt;Sub2BasisYear,-FV(Sub2Escalation,EscalationBaseYear-Sub2BasisYear,0,1),1)*$J45*AG45+IF(EscalationBaseYear+1&gt;Sub2BasisYear,-FV(Sub2Escalation,EscalationBaseYear+1-Sub2BasisYear,0,1),1)*$K45*AG45+IF(EscalationBaseYear+2&gt;Sub2BasisYear,-FV(Sub2Escalation,EscalationBaseYear+2-Sub2BasisYear,0,1),1)*$L45*AG45+IF(EscalationBaseYear+3&gt;Sub2BasisYear,-FV(Sub2Escalation,EscalationBaseYear+3-Sub2BasisYear,0,1),1)*$M45*AG45+IF(EscalationBaseYear+4&gt;Sub2BasisYear,-FV(Sub2Escalation,EscalationBaseYear+4-Sub2BasisYear,0,1),1)*$N45*AG45</f>
        <v>0</v>
      </c>
      <c r="AI45" s="581">
        <f>Sub2APCRate*AE45</f>
        <v>0</v>
      </c>
      <c r="AJ45" s="581">
        <f>IF(EscalationBaseYear&gt;Sub2BasisYear,-FV(Sub2Escalation,EscalationBaseYear-Sub2BasisYear,0,1),1)*$J45*AF45+IF(EscalationBaseYear+1&gt;Sub2BasisYear,-FV(Sub2Escalation,EscalationBaseYear+1-Sub2BasisYear,0,1),1)*$K45*AF45+IF(EscalationBaseYear+2&gt;Sub2BasisYear,-FV(Sub2Escalation,EscalationBaseYear+2-Sub2BasisYear,0,1),1)*$L45*AF45+IF(EscalationBaseYear+3&gt;Sub2BasisYear,-FV(Sub2Escalation,EscalationBaseYear+3-Sub2BasisYear,0,1),1)*$M45*AF45+IF(EscalationBaseYear+4&gt;Sub2BasisYear,-FV(Sub2Escalation,EscalationBaseYear+4-Sub2BasisYear,0,1),1)*$N45*AF45</f>
        <v>0</v>
      </c>
      <c r="AK45" s="581">
        <f>Sub2Fee*AJ45</f>
        <v>0</v>
      </c>
      <c r="AL45" s="535">
        <f ca="1">OFFSET(SUB3Name,ROW(AL45)-5,0,1,1)</f>
        <v>0</v>
      </c>
      <c r="AM45" s="581">
        <f ca="1">OFFSET(SUB3Name,ROW(AM45)-5,1,1,1)</f>
        <v>0</v>
      </c>
      <c r="AN45" s="581">
        <f ca="1">OFFSET(SUB3Name,ROW(AN45)-5,2,1,1)</f>
        <v>0</v>
      </c>
      <c r="AO45" s="581">
        <f>IF(EscalationBaseYear&gt;Sub3BasisYear,-FV(Sub3Escalation,EscalationBaseYear-Sub3BasisYear,0,1),1)*$J45*AN45+IF(EscalationBaseYear+1&gt;Sub3BasisYear,-FV(Sub3Escalation,EscalationBaseYear+1-Sub3BasisYear,0,1),1)*$K45*AN45+IF(EscalationBaseYear+2&gt;Sub3BasisYear,-FV(Sub3Escalation,EscalationBaseYear+2-Sub3BasisYear,0,1),1)*$L45*AN45+IF(EscalationBaseYear+3&gt;Sub3BasisYear,-FV(Sub3Escalation,EscalationBaseYear+3-Sub3BasisYear,0,1),1)*$M45*AN45+IF(EscalationBaseYear+4&gt;Sub3BasisYear,-FV(Sub3Escalation,EscalationBaseYear+4-Sub3BasisYear,0,1),1)*$N45*AN45</f>
        <v>0</v>
      </c>
      <c r="AP45" s="581">
        <f>Sub3APCRate*AL45</f>
        <v>0</v>
      </c>
      <c r="AQ45" s="581">
        <f>IF(EscalationBaseYear&gt;Sub3BasisYear,-FV(Sub3Escalation,EscalationBaseYear-Sub3BasisYear,0,1),1)*$J45*AM45+IF(EscalationBaseYear+1&gt;Sub3BasisYear,-FV(Sub3Escalation,EscalationBaseYear+1-Sub3BasisYear,0,1),1)*$K45*AM45+IF(EscalationBaseYear+2&gt;Sub3BasisYear,-FV(Sub3Escalation,EscalationBaseYear+2-Sub3BasisYear,0,1),1)*$L45*AM45+IF(EscalationBaseYear+3&gt;Sub3BasisYear,-FV(Sub3Escalation,EscalationBaseYear+3-Sub3BasisYear,0,1),1)*$M45*AM45+IF(EscalationBaseYear+4&gt;Sub3BasisYear,-FV(Sub3Escalation,EscalationBaseYear+4-Sub3BasisYear,0,1),1)*$N45*AM45</f>
        <v>0</v>
      </c>
      <c r="AR45" s="581">
        <f>Sub3Fee*AQ45</f>
        <v>0</v>
      </c>
    </row>
    <row r="46" spans="1:44" ht="22.5" customHeight="1" thickBot="1" thickTop="1">
      <c r="A46" s="177"/>
      <c r="B46" s="536"/>
      <c r="C46" s="627"/>
      <c r="D46" s="621" t="s">
        <v>8</v>
      </c>
      <c r="E46" s="880">
        <f>SUBTOTAL(9,E41:E45)</f>
        <v>0</v>
      </c>
      <c r="F46" s="540">
        <f>SUBTOTAL(9,F41:F45)</f>
        <v>0</v>
      </c>
      <c r="G46" s="540">
        <f>SUBTOTAL(9,G41:G45)</f>
        <v>0</v>
      </c>
      <c r="H46" s="619">
        <f>SUBTOTAL(9,H41:H45)</f>
        <v>0</v>
      </c>
      <c r="I46" s="186"/>
      <c r="J46" s="828">
        <f>IF($F46&gt;0,SUMPRODUCT(J41:J45,$F41:$F45)/$F46,0)</f>
        <v>0</v>
      </c>
      <c r="K46" s="829">
        <f>IF($F46&gt;0,SUMPRODUCT(K41:K45,$F41:$F45)/$F46,0)</f>
        <v>0</v>
      </c>
      <c r="L46" s="829">
        <f>IF($F46&gt;0,SUMPRODUCT(L41:L45,$F41:$F45)/$F46,0)</f>
        <v>0</v>
      </c>
      <c r="M46" s="829">
        <f>IF($F46&gt;0,SUMPRODUCT(M41:M45,$F41:$F45)/$F46,0)</f>
        <v>0</v>
      </c>
      <c r="N46" s="830">
        <f>IF($F46&gt;0,SUMPRODUCT(N41:N45,$F41:$F45)/$F46,0)</f>
        <v>0</v>
      </c>
      <c r="O46" s="831">
        <f t="shared" si="13"/>
        <v>0</v>
      </c>
      <c r="P46" s="179"/>
      <c r="Q46" s="541">
        <f aca="true" t="shared" si="14" ref="Q46:AR46">SUBTOTAL(9,Q41:Q45)</f>
        <v>0</v>
      </c>
      <c r="R46" s="540">
        <f t="shared" si="14"/>
        <v>0</v>
      </c>
      <c r="S46" s="540">
        <f t="shared" si="14"/>
        <v>0</v>
      </c>
      <c r="T46" s="540">
        <f t="shared" si="14"/>
        <v>0</v>
      </c>
      <c r="U46" s="540">
        <f t="shared" si="14"/>
        <v>0</v>
      </c>
      <c r="V46" s="540">
        <f t="shared" si="14"/>
        <v>0</v>
      </c>
      <c r="W46" s="540">
        <f t="shared" si="14"/>
        <v>0</v>
      </c>
      <c r="X46" s="541">
        <f t="shared" si="14"/>
        <v>0</v>
      </c>
      <c r="Y46" s="540">
        <f t="shared" si="14"/>
        <v>0</v>
      </c>
      <c r="Z46" s="540">
        <f t="shared" si="14"/>
        <v>0</v>
      </c>
      <c r="AA46" s="540">
        <f t="shared" si="14"/>
        <v>0</v>
      </c>
      <c r="AB46" s="540">
        <f t="shared" si="14"/>
        <v>0</v>
      </c>
      <c r="AC46" s="540">
        <f t="shared" si="14"/>
        <v>0</v>
      </c>
      <c r="AD46" s="540">
        <f t="shared" si="14"/>
        <v>0</v>
      </c>
      <c r="AE46" s="541">
        <f t="shared" si="14"/>
        <v>0</v>
      </c>
      <c r="AF46" s="540">
        <f t="shared" si="14"/>
        <v>0</v>
      </c>
      <c r="AG46" s="540">
        <f t="shared" si="14"/>
        <v>0</v>
      </c>
      <c r="AH46" s="540">
        <f t="shared" si="14"/>
        <v>0</v>
      </c>
      <c r="AI46" s="540">
        <f t="shared" si="14"/>
        <v>0</v>
      </c>
      <c r="AJ46" s="540">
        <f t="shared" si="14"/>
        <v>0</v>
      </c>
      <c r="AK46" s="540">
        <f t="shared" si="14"/>
        <v>0</v>
      </c>
      <c r="AL46" s="541">
        <f t="shared" si="14"/>
        <v>0</v>
      </c>
      <c r="AM46" s="540">
        <f t="shared" si="14"/>
        <v>0</v>
      </c>
      <c r="AN46" s="540">
        <f t="shared" si="14"/>
        <v>0</v>
      </c>
      <c r="AO46" s="540">
        <f t="shared" si="14"/>
        <v>0</v>
      </c>
      <c r="AP46" s="540">
        <f t="shared" si="14"/>
        <v>0</v>
      </c>
      <c r="AQ46" s="540">
        <f>SUBTOTAL(9,AQ41:AQ45)</f>
        <v>0</v>
      </c>
      <c r="AR46" s="540">
        <f t="shared" si="14"/>
        <v>0</v>
      </c>
    </row>
    <row r="47" spans="1:44" ht="22.5" customHeight="1" thickTop="1">
      <c r="A47" s="177"/>
      <c r="B47" s="164"/>
      <c r="C47" s="165"/>
      <c r="D47" s="164"/>
      <c r="E47" s="222"/>
      <c r="F47" s="184"/>
      <c r="G47" s="184"/>
      <c r="H47" s="222"/>
      <c r="I47" s="184"/>
      <c r="J47" s="184"/>
      <c r="K47" s="184"/>
      <c r="L47" s="184"/>
      <c r="M47" s="184"/>
      <c r="N47" s="184"/>
      <c r="O47" s="184"/>
      <c r="P47" s="179"/>
      <c r="Q47" s="184"/>
      <c r="R47" s="184"/>
      <c r="S47" s="220"/>
      <c r="T47" s="220"/>
      <c r="U47" s="220"/>
      <c r="V47" s="220"/>
      <c r="W47" s="220"/>
      <c r="X47" s="184"/>
      <c r="Y47" s="184"/>
      <c r="Z47" s="220"/>
      <c r="AA47" s="220"/>
      <c r="AB47" s="220"/>
      <c r="AC47" s="220"/>
      <c r="AD47" s="220"/>
      <c r="AE47" s="184"/>
      <c r="AF47" s="184"/>
      <c r="AG47" s="220"/>
      <c r="AH47" s="220"/>
      <c r="AI47" s="220"/>
      <c r="AJ47" s="220"/>
      <c r="AK47" s="220"/>
      <c r="AL47" s="184"/>
      <c r="AM47" s="184"/>
      <c r="AN47" s="220"/>
      <c r="AO47" s="220"/>
      <c r="AP47" s="220"/>
      <c r="AQ47" s="220"/>
      <c r="AR47" s="220"/>
    </row>
    <row r="48" spans="1:44" ht="22.5" customHeight="1" thickBot="1">
      <c r="A48" s="177"/>
      <c r="B48" s="167" t="str">
        <f>'EXHIBIT B- LOE Detail Input'!B48</f>
        <v>#</v>
      </c>
      <c r="C48" s="168" t="str">
        <f>'EXHIBIT B- LOE Detail Input'!C48</f>
        <v>#</v>
      </c>
      <c r="D48" s="167" t="str">
        <f>'EXHIBIT B- LOE Detail Input'!D48</f>
        <v>TITLE</v>
      </c>
      <c r="E48" s="391"/>
      <c r="F48" s="187"/>
      <c r="G48" s="187"/>
      <c r="H48" s="869"/>
      <c r="I48" s="187"/>
      <c r="J48" s="187"/>
      <c r="K48" s="187"/>
      <c r="L48" s="187"/>
      <c r="M48" s="187"/>
      <c r="N48" s="187"/>
      <c r="O48" s="187"/>
      <c r="P48" s="179"/>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row>
    <row r="49" spans="1:44" ht="22.5" customHeight="1" thickTop="1">
      <c r="A49" s="177"/>
      <c r="B49" s="591">
        <f>IF('EXHIBIT B- LOE Detail Input'!B49=0,"",'EXHIBIT B- LOE Detail Input'!B49)</f>
      </c>
      <c r="C49" s="591">
        <f>IF('EXHIBIT B- LOE Detail Input'!C49=0,"",'EXHIBIT B- LOE Detail Input'!C49)</f>
      </c>
      <c r="D49" s="592">
        <f>IF('EXHIBIT B- LOE Detail Input'!D49=0,"",'EXHIBIT B- LOE Detail Input'!D49)</f>
      </c>
      <c r="E49" s="524">
        <f>Q49+X49+AE49+AL49</f>
        <v>0</v>
      </c>
      <c r="F49" s="523">
        <f aca="true" t="shared" si="15" ref="F49:G53">T49+AA49+AH49+AO49</f>
        <v>0</v>
      </c>
      <c r="G49" s="523">
        <f t="shared" si="15"/>
        <v>0</v>
      </c>
      <c r="H49" s="545">
        <f>W49+AD49+AK49+AR49</f>
        <v>0</v>
      </c>
      <c r="I49" s="817"/>
      <c r="J49" s="819">
        <v>1</v>
      </c>
      <c r="K49" s="820"/>
      <c r="L49" s="820"/>
      <c r="M49" s="820"/>
      <c r="N49" s="821"/>
      <c r="O49" s="832">
        <f aca="true" t="shared" si="16" ref="O49:O54">SUM(J49:N49)</f>
        <v>1</v>
      </c>
      <c r="P49" s="179"/>
      <c r="Q49" s="524">
        <f ca="1">OFFSET(PrimeName,ROW(Q49)-5,0,1,1)</f>
        <v>0</v>
      </c>
      <c r="R49" s="545">
        <f ca="1">OFFSET(PrimeName,ROW(R49)-5,1,1,1)</f>
        <v>0</v>
      </c>
      <c r="S49" s="545">
        <f ca="1">OFFSET(PrimeName,ROW(S49)-5,2,1,1)</f>
        <v>0</v>
      </c>
      <c r="T49" s="545">
        <f>IF(EscalationBaseYear&gt;PrimeBasisYear,-FV(PrimeEscalation,EscalationBaseYear-PrimeBasisYear,0,1),1)*$J49*S49+IF(EscalationBaseYear+1&gt;PrimeBasisYear,-FV(PrimeEscalation,EscalationBaseYear+1-PrimeBasisYear,0,1),1)*$K49*S49+IF(EscalationBaseYear+2&gt;PrimeBasisYear,-FV(PrimeEscalation,EscalationBaseYear+2-PrimeBasisYear,0,1),1)*$L49*S49+IF(EscalationBaseYear+3&gt;PrimeBasisYear,-FV(PrimeEscalation,EscalationBaseYear+3-PrimeBasisYear,0,1),1)*$M49*S49+IF(EscalationBaseYear+4&gt;PrimeBasisYear,-FV(PrimeEscalation,EscalationBaseYear+4-PrimeBasisYear,0,1),1)*$N49*S49</f>
        <v>0</v>
      </c>
      <c r="U49" s="545">
        <f>PrimeAPCRate*Q49</f>
        <v>0</v>
      </c>
      <c r="V49" s="545">
        <f>IF(EscalationBaseYear&gt;PrimeBasisYear,-FV(PrimeEscalation,EscalationBaseYear-PrimeBasisYear,0,1),1)*$J49*R49+IF(EscalationBaseYear+1&gt;PrimeBasisYear,-FV(PrimeEscalation,EscalationBaseYear+1-PrimeBasisYear,0,1),1)*$K49*R49+IF(EscalationBaseYear+2&gt;PrimeBasisYear,-FV(PrimeEscalation,EscalationBaseYear+2-PrimeBasisYear,0,1),1)*$L49*R49+IF(EscalationBaseYear+3&gt;PrimeBasisYear,-FV(PrimeEscalation,EscalationBaseYear+3-PrimeBasisYear,0,1),1)*$M49*R49+IF(EscalationBaseYear+4&gt;PrimeBasisYear,-FV(PrimeEscalation,EscalationBaseYear+4-PrimeBasisYear,0,1),1)*$N49*R49</f>
        <v>0</v>
      </c>
      <c r="W49" s="545">
        <f>PrimeFee*V49</f>
        <v>0</v>
      </c>
      <c r="X49" s="524">
        <f ca="1">OFFSET(SUB1Name,ROW(X49)-5,0,1,1)</f>
        <v>0</v>
      </c>
      <c r="Y49" s="545">
        <f ca="1">OFFSET(SUB1Name,ROW(Y49)-5,1,1,1)</f>
        <v>0</v>
      </c>
      <c r="Z49" s="545">
        <f ca="1">OFFSET(SUB1Name,ROW(Z49)-5,2,1,1)</f>
        <v>0</v>
      </c>
      <c r="AA49" s="545">
        <f>IF(EscalationBaseYear&gt;Sub1BasisYear,-FV(Sub1Escalation,EscalationBaseYear-Sub1BasisYear,0,1),1)*$J49*Z49+IF(EscalationBaseYear+1&gt;Sub1BasisYear,-FV(Sub1Escalation,EscalationBaseYear+1-Sub1BasisYear,0,1),1)*$K49*Z49+IF(EscalationBaseYear+2&gt;Sub1BasisYear,-FV(Sub1Escalation,EscalationBaseYear+2-Sub1BasisYear,0,1),1)*$L49*Z49+IF(EscalationBaseYear+3&gt;Sub1BasisYear,-FV(Sub1Escalation,EscalationBaseYear+3-Sub1BasisYear,0,1),1)*$M49*Z49+IF(EscalationBaseYear+4&gt;Sub1BasisYear,-FV(Sub1Escalation,EscalationBaseYear+4-Sub1BasisYear,0,1),1)*$N49*Z49</f>
        <v>0</v>
      </c>
      <c r="AB49" s="545">
        <f>Sub1APCRate*X49</f>
        <v>0</v>
      </c>
      <c r="AC49" s="545">
        <f>IF(EscalationBaseYear&gt;Sub1BasisYear,-FV(Sub1Escalation,EscalationBaseYear-Sub1BasisYear,0,1),1)*$J49*Y49+IF(EscalationBaseYear+1&gt;Sub1BasisYear,-FV(Sub1Escalation,EscalationBaseYear+1-Sub1BasisYear,0,1),1)*$K49*Y49+IF(EscalationBaseYear+2&gt;Sub1BasisYear,-FV(Sub1Escalation,EscalationBaseYear+2-Sub1BasisYear,0,1),1)*$L49*Y49+IF(EscalationBaseYear+3&gt;Sub1BasisYear,-FV(Sub1Escalation,EscalationBaseYear+3-Sub1BasisYear,0,1),1)*$M49*Y49+IF(EscalationBaseYear+4&gt;Sub1BasisYear,-FV(Sub1Escalation,EscalationBaseYear+4-Sub1BasisYear,0,1),1)*$N49*Y49</f>
        <v>0</v>
      </c>
      <c r="AD49" s="545">
        <f>Sub1Fee*AC49</f>
        <v>0</v>
      </c>
      <c r="AE49" s="524">
        <f ca="1">OFFSET(SUB2Name,ROW(AE49)-5,0,1,1)</f>
        <v>0</v>
      </c>
      <c r="AF49" s="545">
        <f ca="1">OFFSET(SUB2Name,ROW(AF49)-5,1,1,1)</f>
        <v>0</v>
      </c>
      <c r="AG49" s="545">
        <f ca="1">OFFSET(SUB2Name,ROW(AG49)-5,2,1,1)</f>
        <v>0</v>
      </c>
      <c r="AH49" s="545">
        <f>IF(EscalationBaseYear&gt;Sub2BasisYear,-FV(Sub2Escalation,EscalationBaseYear-Sub2BasisYear,0,1),1)*$J49*AG49+IF(EscalationBaseYear+1&gt;Sub2BasisYear,-FV(Sub2Escalation,EscalationBaseYear+1-Sub2BasisYear,0,1),1)*$K49*AG49+IF(EscalationBaseYear+2&gt;Sub2BasisYear,-FV(Sub2Escalation,EscalationBaseYear+2-Sub2BasisYear,0,1),1)*$L49*AG49+IF(EscalationBaseYear+3&gt;Sub2BasisYear,-FV(Sub2Escalation,EscalationBaseYear+3-Sub2BasisYear,0,1),1)*$M49*AG49+IF(EscalationBaseYear+4&gt;Sub2BasisYear,-FV(Sub2Escalation,EscalationBaseYear+4-Sub2BasisYear,0,1),1)*$N49*AG49</f>
        <v>0</v>
      </c>
      <c r="AI49" s="545">
        <f>Sub2APCRate*AE49</f>
        <v>0</v>
      </c>
      <c r="AJ49" s="545">
        <f>IF(EscalationBaseYear&gt;Sub2BasisYear,-FV(Sub2Escalation,EscalationBaseYear-Sub2BasisYear,0,1),1)*$J49*AF49+IF(EscalationBaseYear+1&gt;Sub2BasisYear,-FV(Sub2Escalation,EscalationBaseYear+1-Sub2BasisYear,0,1),1)*$K49*AF49+IF(EscalationBaseYear+2&gt;Sub2BasisYear,-FV(Sub2Escalation,EscalationBaseYear+2-Sub2BasisYear,0,1),1)*$L49*AF49+IF(EscalationBaseYear+3&gt;Sub2BasisYear,-FV(Sub2Escalation,EscalationBaseYear+3-Sub2BasisYear,0,1),1)*$M49*AF49+IF(EscalationBaseYear+4&gt;Sub2BasisYear,-FV(Sub2Escalation,EscalationBaseYear+4-Sub2BasisYear,0,1),1)*$N49*AF49</f>
        <v>0</v>
      </c>
      <c r="AK49" s="545">
        <f>Sub2Fee*AJ49</f>
        <v>0</v>
      </c>
      <c r="AL49" s="524">
        <f ca="1">OFFSET(SUB3Name,ROW(AL49)-5,0,1,1)</f>
        <v>0</v>
      </c>
      <c r="AM49" s="545">
        <f ca="1">OFFSET(SUB3Name,ROW(AM49)-5,1,1,1)</f>
        <v>0</v>
      </c>
      <c r="AN49" s="545">
        <f ca="1">OFFSET(SUB3Name,ROW(AN49)-5,2,1,1)</f>
        <v>0</v>
      </c>
      <c r="AO49" s="545">
        <f>IF(EscalationBaseYear&gt;Sub3BasisYear,-FV(Sub3Escalation,EscalationBaseYear-Sub3BasisYear,0,1),1)*$J49*AN49+IF(EscalationBaseYear+1&gt;Sub3BasisYear,-FV(Sub3Escalation,EscalationBaseYear+1-Sub3BasisYear,0,1),1)*$K49*AN49+IF(EscalationBaseYear+2&gt;Sub3BasisYear,-FV(Sub3Escalation,EscalationBaseYear+2-Sub3BasisYear,0,1),1)*$L49*AN49+IF(EscalationBaseYear+3&gt;Sub3BasisYear,-FV(Sub3Escalation,EscalationBaseYear+3-Sub3BasisYear,0,1),1)*$M49*AN49+IF(EscalationBaseYear+4&gt;Sub3BasisYear,-FV(Sub3Escalation,EscalationBaseYear+4-Sub3BasisYear,0,1),1)*$N49*AN49</f>
        <v>0</v>
      </c>
      <c r="AP49" s="545">
        <f>Sub3APCRate*AL49</f>
        <v>0</v>
      </c>
      <c r="AQ49" s="545">
        <f>IF(EscalationBaseYear&gt;Sub3BasisYear,-FV(Sub3Escalation,EscalationBaseYear-Sub3BasisYear,0,1),1)*$J49*AM49+IF(EscalationBaseYear+1&gt;Sub3BasisYear,-FV(Sub3Escalation,EscalationBaseYear+1-Sub3BasisYear,0,1),1)*$K49*AM49+IF(EscalationBaseYear+2&gt;Sub3BasisYear,-FV(Sub3Escalation,EscalationBaseYear+2-Sub3BasisYear,0,1),1)*$L49*AM49+IF(EscalationBaseYear+3&gt;Sub3BasisYear,-FV(Sub3Escalation,EscalationBaseYear+3-Sub3BasisYear,0,1),1)*$M49*AM49+IF(EscalationBaseYear+4&gt;Sub3BasisYear,-FV(Sub3Escalation,EscalationBaseYear+4-Sub3BasisYear,0,1),1)*$N49*AM49</f>
        <v>0</v>
      </c>
      <c r="AR49" s="545">
        <f>Sub3Fee*AQ49</f>
        <v>0</v>
      </c>
    </row>
    <row r="50" spans="1:44" ht="22.5" customHeight="1">
      <c r="A50" s="177"/>
      <c r="B50" s="591">
        <f>IF('EXHIBIT B- LOE Detail Input'!B50=0,"",'EXHIBIT B- LOE Detail Input'!B50)</f>
      </c>
      <c r="C50" s="591">
        <f>IF('EXHIBIT B- LOE Detail Input'!C50=0,"",'EXHIBIT B- LOE Detail Input'!C50)</f>
      </c>
      <c r="D50" s="592">
        <f>IF('EXHIBIT B- LOE Detail Input'!D50=0,"",'EXHIBIT B- LOE Detail Input'!D50)</f>
      </c>
      <c r="E50" s="524">
        <f>Q50+X50+AE50+AL50</f>
        <v>0</v>
      </c>
      <c r="F50" s="523">
        <f t="shared" si="15"/>
        <v>0</v>
      </c>
      <c r="G50" s="523">
        <f t="shared" si="15"/>
        <v>0</v>
      </c>
      <c r="H50" s="545">
        <f>W50+AD50+AK50+AR50</f>
        <v>0</v>
      </c>
      <c r="I50" s="817"/>
      <c r="J50" s="822">
        <v>1</v>
      </c>
      <c r="K50" s="823"/>
      <c r="L50" s="823"/>
      <c r="M50" s="823"/>
      <c r="N50" s="824"/>
      <c r="O50" s="833">
        <f t="shared" si="16"/>
        <v>1</v>
      </c>
      <c r="P50" s="179"/>
      <c r="Q50" s="524">
        <f ca="1">OFFSET(PrimeName,ROW(Q50)-5,0,1,1)</f>
        <v>0</v>
      </c>
      <c r="R50" s="545">
        <f ca="1">OFFSET(PrimeName,ROW(R50)-5,1,1,1)</f>
        <v>0</v>
      </c>
      <c r="S50" s="545">
        <f ca="1">OFFSET(PrimeName,ROW(S50)-5,2,1,1)</f>
        <v>0</v>
      </c>
      <c r="T50" s="545">
        <f>IF(EscalationBaseYear&gt;PrimeBasisYear,-FV(PrimeEscalation,EscalationBaseYear-PrimeBasisYear,0,1),1)*$J50*S50+IF(EscalationBaseYear+1&gt;PrimeBasisYear,-FV(PrimeEscalation,EscalationBaseYear+1-PrimeBasisYear,0,1),1)*$K50*S50+IF(EscalationBaseYear+2&gt;PrimeBasisYear,-FV(PrimeEscalation,EscalationBaseYear+2-PrimeBasisYear,0,1),1)*$L50*S50+IF(EscalationBaseYear+3&gt;PrimeBasisYear,-FV(PrimeEscalation,EscalationBaseYear+3-PrimeBasisYear,0,1),1)*$M50*S50+IF(EscalationBaseYear+4&gt;PrimeBasisYear,-FV(PrimeEscalation,EscalationBaseYear+4-PrimeBasisYear,0,1),1)*$N50*S50</f>
        <v>0</v>
      </c>
      <c r="U50" s="545">
        <f>PrimeAPCRate*Q50</f>
        <v>0</v>
      </c>
      <c r="V50" s="545">
        <f>IF(EscalationBaseYear&gt;PrimeBasisYear,-FV(PrimeEscalation,EscalationBaseYear-PrimeBasisYear,0,1),1)*$J50*R50+IF(EscalationBaseYear+1&gt;PrimeBasisYear,-FV(PrimeEscalation,EscalationBaseYear+1-PrimeBasisYear,0,1),1)*$K50*R50+IF(EscalationBaseYear+2&gt;PrimeBasisYear,-FV(PrimeEscalation,EscalationBaseYear+2-PrimeBasisYear,0,1),1)*$L50*R50+IF(EscalationBaseYear+3&gt;PrimeBasisYear,-FV(PrimeEscalation,EscalationBaseYear+3-PrimeBasisYear,0,1),1)*$M50*R50+IF(EscalationBaseYear+4&gt;PrimeBasisYear,-FV(PrimeEscalation,EscalationBaseYear+4-PrimeBasisYear,0,1),1)*$N50*R50</f>
        <v>0</v>
      </c>
      <c r="W50" s="545">
        <f>PrimeFee*V50</f>
        <v>0</v>
      </c>
      <c r="X50" s="524">
        <f ca="1">OFFSET(SUB1Name,ROW(X50)-5,0,1,1)</f>
        <v>0</v>
      </c>
      <c r="Y50" s="545">
        <f ca="1">OFFSET(SUB1Name,ROW(Y50)-5,1,1,1)</f>
        <v>0</v>
      </c>
      <c r="Z50" s="545">
        <f ca="1">OFFSET(SUB1Name,ROW(Z50)-5,2,1,1)</f>
        <v>0</v>
      </c>
      <c r="AA50" s="545">
        <f>IF(EscalationBaseYear&gt;Sub1BasisYear,-FV(Sub1Escalation,EscalationBaseYear-Sub1BasisYear,0,1),1)*$J50*Z50+IF(EscalationBaseYear+1&gt;Sub1BasisYear,-FV(Sub1Escalation,EscalationBaseYear+1-Sub1BasisYear,0,1),1)*$K50*Z50+IF(EscalationBaseYear+2&gt;Sub1BasisYear,-FV(Sub1Escalation,EscalationBaseYear+2-Sub1BasisYear,0,1),1)*$L50*Z50+IF(EscalationBaseYear+3&gt;Sub1BasisYear,-FV(Sub1Escalation,EscalationBaseYear+3-Sub1BasisYear,0,1),1)*$M50*Z50+IF(EscalationBaseYear+4&gt;Sub1BasisYear,-FV(Sub1Escalation,EscalationBaseYear+4-Sub1BasisYear,0,1),1)*$N50*Z50</f>
        <v>0</v>
      </c>
      <c r="AB50" s="545">
        <f>Sub1APCRate*X50</f>
        <v>0</v>
      </c>
      <c r="AC50" s="545">
        <f>IF(EscalationBaseYear&gt;Sub1BasisYear,-FV(Sub1Escalation,EscalationBaseYear-Sub1BasisYear,0,1),1)*$J50*Y50+IF(EscalationBaseYear+1&gt;Sub1BasisYear,-FV(Sub1Escalation,EscalationBaseYear+1-Sub1BasisYear,0,1),1)*$K50*Y50+IF(EscalationBaseYear+2&gt;Sub1BasisYear,-FV(Sub1Escalation,EscalationBaseYear+2-Sub1BasisYear,0,1),1)*$L50*Y50+IF(EscalationBaseYear+3&gt;Sub1BasisYear,-FV(Sub1Escalation,EscalationBaseYear+3-Sub1BasisYear,0,1),1)*$M50*Y50+IF(EscalationBaseYear+4&gt;Sub1BasisYear,-FV(Sub1Escalation,EscalationBaseYear+4-Sub1BasisYear,0,1),1)*$N50*Y50</f>
        <v>0</v>
      </c>
      <c r="AD50" s="545">
        <f>Sub1Fee*AC50</f>
        <v>0</v>
      </c>
      <c r="AE50" s="524">
        <f ca="1">OFFSET(SUB2Name,ROW(AE50)-5,0,1,1)</f>
        <v>0</v>
      </c>
      <c r="AF50" s="545">
        <f ca="1">OFFSET(SUB2Name,ROW(AF50)-5,1,1,1)</f>
        <v>0</v>
      </c>
      <c r="AG50" s="545">
        <f ca="1">OFFSET(SUB2Name,ROW(AG50)-5,2,1,1)</f>
        <v>0</v>
      </c>
      <c r="AH50" s="545">
        <f>IF(EscalationBaseYear&gt;Sub2BasisYear,-FV(Sub2Escalation,EscalationBaseYear-Sub2BasisYear,0,1),1)*$J50*AG50+IF(EscalationBaseYear+1&gt;Sub2BasisYear,-FV(Sub2Escalation,EscalationBaseYear+1-Sub2BasisYear,0,1),1)*$K50*AG50+IF(EscalationBaseYear+2&gt;Sub2BasisYear,-FV(Sub2Escalation,EscalationBaseYear+2-Sub2BasisYear,0,1),1)*$L50*AG50+IF(EscalationBaseYear+3&gt;Sub2BasisYear,-FV(Sub2Escalation,EscalationBaseYear+3-Sub2BasisYear,0,1),1)*$M50*AG50+IF(EscalationBaseYear+4&gt;Sub2BasisYear,-FV(Sub2Escalation,EscalationBaseYear+4-Sub2BasisYear,0,1),1)*$N50*AG50</f>
        <v>0</v>
      </c>
      <c r="AI50" s="545">
        <f>Sub2APCRate*AE50</f>
        <v>0</v>
      </c>
      <c r="AJ50" s="545">
        <f>IF(EscalationBaseYear&gt;Sub2BasisYear,-FV(Sub2Escalation,EscalationBaseYear-Sub2BasisYear,0,1),1)*$J50*AF50+IF(EscalationBaseYear+1&gt;Sub2BasisYear,-FV(Sub2Escalation,EscalationBaseYear+1-Sub2BasisYear,0,1),1)*$K50*AF50+IF(EscalationBaseYear+2&gt;Sub2BasisYear,-FV(Sub2Escalation,EscalationBaseYear+2-Sub2BasisYear,0,1),1)*$L50*AF50+IF(EscalationBaseYear+3&gt;Sub2BasisYear,-FV(Sub2Escalation,EscalationBaseYear+3-Sub2BasisYear,0,1),1)*$M50*AF50+IF(EscalationBaseYear+4&gt;Sub2BasisYear,-FV(Sub2Escalation,EscalationBaseYear+4-Sub2BasisYear,0,1),1)*$N50*AF50</f>
        <v>0</v>
      </c>
      <c r="AK50" s="545">
        <f>Sub2Fee*AJ50</f>
        <v>0</v>
      </c>
      <c r="AL50" s="524">
        <f ca="1">OFFSET(SUB3Name,ROW(AL50)-5,0,1,1)</f>
        <v>0</v>
      </c>
      <c r="AM50" s="545">
        <f ca="1">OFFSET(SUB3Name,ROW(AM50)-5,1,1,1)</f>
        <v>0</v>
      </c>
      <c r="AN50" s="545">
        <f ca="1">OFFSET(SUB3Name,ROW(AN50)-5,2,1,1)</f>
        <v>0</v>
      </c>
      <c r="AO50" s="545">
        <f>IF(EscalationBaseYear&gt;Sub3BasisYear,-FV(Sub3Escalation,EscalationBaseYear-Sub3BasisYear,0,1),1)*$J50*AN50+IF(EscalationBaseYear+1&gt;Sub3BasisYear,-FV(Sub3Escalation,EscalationBaseYear+1-Sub3BasisYear,0,1),1)*$K50*AN50+IF(EscalationBaseYear+2&gt;Sub3BasisYear,-FV(Sub3Escalation,EscalationBaseYear+2-Sub3BasisYear,0,1),1)*$L50*AN50+IF(EscalationBaseYear+3&gt;Sub3BasisYear,-FV(Sub3Escalation,EscalationBaseYear+3-Sub3BasisYear,0,1),1)*$M50*AN50+IF(EscalationBaseYear+4&gt;Sub3BasisYear,-FV(Sub3Escalation,EscalationBaseYear+4-Sub3BasisYear,0,1),1)*$N50*AN50</f>
        <v>0</v>
      </c>
      <c r="AP50" s="545">
        <f>Sub3APCRate*AL50</f>
        <v>0</v>
      </c>
      <c r="AQ50" s="545">
        <f>IF(EscalationBaseYear&gt;Sub3BasisYear,-FV(Sub3Escalation,EscalationBaseYear-Sub3BasisYear,0,1),1)*$J50*AM50+IF(EscalationBaseYear+1&gt;Sub3BasisYear,-FV(Sub3Escalation,EscalationBaseYear+1-Sub3BasisYear,0,1),1)*$K50*AM50+IF(EscalationBaseYear+2&gt;Sub3BasisYear,-FV(Sub3Escalation,EscalationBaseYear+2-Sub3BasisYear,0,1),1)*$L50*AM50+IF(EscalationBaseYear+3&gt;Sub3BasisYear,-FV(Sub3Escalation,EscalationBaseYear+3-Sub3BasisYear,0,1),1)*$M50*AM50+IF(EscalationBaseYear+4&gt;Sub3BasisYear,-FV(Sub3Escalation,EscalationBaseYear+4-Sub3BasisYear,0,1),1)*$N50*AM50</f>
        <v>0</v>
      </c>
      <c r="AR50" s="545">
        <f>Sub3Fee*AQ50</f>
        <v>0</v>
      </c>
    </row>
    <row r="51" spans="1:44" ht="22.5" customHeight="1">
      <c r="A51" s="177"/>
      <c r="B51" s="591">
        <f>IF('EXHIBIT B- LOE Detail Input'!B51=0,"",'EXHIBIT B- LOE Detail Input'!B51)</f>
      </c>
      <c r="C51" s="591">
        <f>IF('EXHIBIT B- LOE Detail Input'!C51=0,"",'EXHIBIT B- LOE Detail Input'!C51)</f>
      </c>
      <c r="D51" s="592">
        <f>IF('EXHIBIT B- LOE Detail Input'!D51=0,"",'EXHIBIT B- LOE Detail Input'!D51)</f>
      </c>
      <c r="E51" s="524">
        <f>Q51+X51+AE51+AL51</f>
        <v>0</v>
      </c>
      <c r="F51" s="523">
        <f t="shared" si="15"/>
        <v>0</v>
      </c>
      <c r="G51" s="523">
        <f t="shared" si="15"/>
        <v>0</v>
      </c>
      <c r="H51" s="545">
        <f>W51+AD51+AK51+AR51</f>
        <v>0</v>
      </c>
      <c r="I51" s="817"/>
      <c r="J51" s="822">
        <v>1</v>
      </c>
      <c r="K51" s="823"/>
      <c r="L51" s="823"/>
      <c r="M51" s="823"/>
      <c r="N51" s="824"/>
      <c r="O51" s="833">
        <f t="shared" si="16"/>
        <v>1</v>
      </c>
      <c r="P51" s="179"/>
      <c r="Q51" s="524">
        <f ca="1">OFFSET(PrimeName,ROW(Q51)-5,0,1,1)</f>
        <v>0</v>
      </c>
      <c r="R51" s="545">
        <f ca="1">OFFSET(PrimeName,ROW(R51)-5,1,1,1)</f>
        <v>0</v>
      </c>
      <c r="S51" s="545">
        <f ca="1">OFFSET(PrimeName,ROW(S51)-5,2,1,1)</f>
        <v>0</v>
      </c>
      <c r="T51" s="545">
        <f>IF(EscalationBaseYear&gt;PrimeBasisYear,-FV(PrimeEscalation,EscalationBaseYear-PrimeBasisYear,0,1),1)*$J51*S51+IF(EscalationBaseYear+1&gt;PrimeBasisYear,-FV(PrimeEscalation,EscalationBaseYear+1-PrimeBasisYear,0,1),1)*$K51*S51+IF(EscalationBaseYear+2&gt;PrimeBasisYear,-FV(PrimeEscalation,EscalationBaseYear+2-PrimeBasisYear,0,1),1)*$L51*S51+IF(EscalationBaseYear+3&gt;PrimeBasisYear,-FV(PrimeEscalation,EscalationBaseYear+3-PrimeBasisYear,0,1),1)*$M51*S51+IF(EscalationBaseYear+4&gt;PrimeBasisYear,-FV(PrimeEscalation,EscalationBaseYear+4-PrimeBasisYear,0,1),1)*$N51*S51</f>
        <v>0</v>
      </c>
      <c r="U51" s="545">
        <f>PrimeAPCRate*Q51</f>
        <v>0</v>
      </c>
      <c r="V51" s="545">
        <f>IF(EscalationBaseYear&gt;PrimeBasisYear,-FV(PrimeEscalation,EscalationBaseYear-PrimeBasisYear,0,1),1)*$J51*R51+IF(EscalationBaseYear+1&gt;PrimeBasisYear,-FV(PrimeEscalation,EscalationBaseYear+1-PrimeBasisYear,0,1),1)*$K51*R51+IF(EscalationBaseYear+2&gt;PrimeBasisYear,-FV(PrimeEscalation,EscalationBaseYear+2-PrimeBasisYear,0,1),1)*$L51*R51+IF(EscalationBaseYear+3&gt;PrimeBasisYear,-FV(PrimeEscalation,EscalationBaseYear+3-PrimeBasisYear,0,1),1)*$M51*R51+IF(EscalationBaseYear+4&gt;PrimeBasisYear,-FV(PrimeEscalation,EscalationBaseYear+4-PrimeBasisYear,0,1),1)*$N51*R51</f>
        <v>0</v>
      </c>
      <c r="W51" s="545">
        <f>PrimeFee*V51</f>
        <v>0</v>
      </c>
      <c r="X51" s="524">
        <f ca="1">OFFSET(SUB1Name,ROW(X51)-5,0,1,1)</f>
        <v>0</v>
      </c>
      <c r="Y51" s="545">
        <f ca="1">OFFSET(SUB1Name,ROW(Y51)-5,1,1,1)</f>
        <v>0</v>
      </c>
      <c r="Z51" s="545">
        <f ca="1">OFFSET(SUB1Name,ROW(Z51)-5,2,1,1)</f>
        <v>0</v>
      </c>
      <c r="AA51" s="545">
        <f>IF(EscalationBaseYear&gt;Sub1BasisYear,-FV(Sub1Escalation,EscalationBaseYear-Sub1BasisYear,0,1),1)*$J51*Z51+IF(EscalationBaseYear+1&gt;Sub1BasisYear,-FV(Sub1Escalation,EscalationBaseYear+1-Sub1BasisYear,0,1),1)*$K51*Z51+IF(EscalationBaseYear+2&gt;Sub1BasisYear,-FV(Sub1Escalation,EscalationBaseYear+2-Sub1BasisYear,0,1),1)*$L51*Z51+IF(EscalationBaseYear+3&gt;Sub1BasisYear,-FV(Sub1Escalation,EscalationBaseYear+3-Sub1BasisYear,0,1),1)*$M51*Z51+IF(EscalationBaseYear+4&gt;Sub1BasisYear,-FV(Sub1Escalation,EscalationBaseYear+4-Sub1BasisYear,0,1),1)*$N51*Z51</f>
        <v>0</v>
      </c>
      <c r="AB51" s="545">
        <f>Sub1APCRate*X51</f>
        <v>0</v>
      </c>
      <c r="AC51" s="545">
        <f>IF(EscalationBaseYear&gt;Sub1BasisYear,-FV(Sub1Escalation,EscalationBaseYear-Sub1BasisYear,0,1),1)*$J51*Y51+IF(EscalationBaseYear+1&gt;Sub1BasisYear,-FV(Sub1Escalation,EscalationBaseYear+1-Sub1BasisYear,0,1),1)*$K51*Y51+IF(EscalationBaseYear+2&gt;Sub1BasisYear,-FV(Sub1Escalation,EscalationBaseYear+2-Sub1BasisYear,0,1),1)*$L51*Y51+IF(EscalationBaseYear+3&gt;Sub1BasisYear,-FV(Sub1Escalation,EscalationBaseYear+3-Sub1BasisYear,0,1),1)*$M51*Y51+IF(EscalationBaseYear+4&gt;Sub1BasisYear,-FV(Sub1Escalation,EscalationBaseYear+4-Sub1BasisYear,0,1),1)*$N51*Y51</f>
        <v>0</v>
      </c>
      <c r="AD51" s="545">
        <f>Sub1Fee*AC51</f>
        <v>0</v>
      </c>
      <c r="AE51" s="524">
        <f ca="1">OFFSET(SUB2Name,ROW(AE51)-5,0,1,1)</f>
        <v>0</v>
      </c>
      <c r="AF51" s="545">
        <f ca="1">OFFSET(SUB2Name,ROW(AF51)-5,1,1,1)</f>
        <v>0</v>
      </c>
      <c r="AG51" s="545">
        <f ca="1">OFFSET(SUB2Name,ROW(AG51)-5,2,1,1)</f>
        <v>0</v>
      </c>
      <c r="AH51" s="545">
        <f>IF(EscalationBaseYear&gt;Sub2BasisYear,-FV(Sub2Escalation,EscalationBaseYear-Sub2BasisYear,0,1),1)*$J51*AG51+IF(EscalationBaseYear+1&gt;Sub2BasisYear,-FV(Sub2Escalation,EscalationBaseYear+1-Sub2BasisYear,0,1),1)*$K51*AG51+IF(EscalationBaseYear+2&gt;Sub2BasisYear,-FV(Sub2Escalation,EscalationBaseYear+2-Sub2BasisYear,0,1),1)*$L51*AG51+IF(EscalationBaseYear+3&gt;Sub2BasisYear,-FV(Sub2Escalation,EscalationBaseYear+3-Sub2BasisYear,0,1),1)*$M51*AG51+IF(EscalationBaseYear+4&gt;Sub2BasisYear,-FV(Sub2Escalation,EscalationBaseYear+4-Sub2BasisYear,0,1),1)*$N51*AG51</f>
        <v>0</v>
      </c>
      <c r="AI51" s="545">
        <f>Sub2APCRate*AE51</f>
        <v>0</v>
      </c>
      <c r="AJ51" s="545">
        <f>IF(EscalationBaseYear&gt;Sub2BasisYear,-FV(Sub2Escalation,EscalationBaseYear-Sub2BasisYear,0,1),1)*$J51*AF51+IF(EscalationBaseYear+1&gt;Sub2BasisYear,-FV(Sub2Escalation,EscalationBaseYear+1-Sub2BasisYear,0,1),1)*$K51*AF51+IF(EscalationBaseYear+2&gt;Sub2BasisYear,-FV(Sub2Escalation,EscalationBaseYear+2-Sub2BasisYear,0,1),1)*$L51*AF51+IF(EscalationBaseYear+3&gt;Sub2BasisYear,-FV(Sub2Escalation,EscalationBaseYear+3-Sub2BasisYear,0,1),1)*$M51*AF51+IF(EscalationBaseYear+4&gt;Sub2BasisYear,-FV(Sub2Escalation,EscalationBaseYear+4-Sub2BasisYear,0,1),1)*$N51*AF51</f>
        <v>0</v>
      </c>
      <c r="AK51" s="545">
        <f>Sub2Fee*AJ51</f>
        <v>0</v>
      </c>
      <c r="AL51" s="524">
        <f ca="1">OFFSET(SUB3Name,ROW(AL51)-5,0,1,1)</f>
        <v>0</v>
      </c>
      <c r="AM51" s="545">
        <f ca="1">OFFSET(SUB3Name,ROW(AM51)-5,1,1,1)</f>
        <v>0</v>
      </c>
      <c r="AN51" s="545">
        <f ca="1">OFFSET(SUB3Name,ROW(AN51)-5,2,1,1)</f>
        <v>0</v>
      </c>
      <c r="AO51" s="545">
        <f>IF(EscalationBaseYear&gt;Sub3BasisYear,-FV(Sub3Escalation,EscalationBaseYear-Sub3BasisYear,0,1),1)*$J51*AN51+IF(EscalationBaseYear+1&gt;Sub3BasisYear,-FV(Sub3Escalation,EscalationBaseYear+1-Sub3BasisYear,0,1),1)*$K51*AN51+IF(EscalationBaseYear+2&gt;Sub3BasisYear,-FV(Sub3Escalation,EscalationBaseYear+2-Sub3BasisYear,0,1),1)*$L51*AN51+IF(EscalationBaseYear+3&gt;Sub3BasisYear,-FV(Sub3Escalation,EscalationBaseYear+3-Sub3BasisYear,0,1),1)*$M51*AN51+IF(EscalationBaseYear+4&gt;Sub3BasisYear,-FV(Sub3Escalation,EscalationBaseYear+4-Sub3BasisYear,0,1),1)*$N51*AN51</f>
        <v>0</v>
      </c>
      <c r="AP51" s="545">
        <f>Sub3APCRate*AL51</f>
        <v>0</v>
      </c>
      <c r="AQ51" s="545">
        <f>IF(EscalationBaseYear&gt;Sub3BasisYear,-FV(Sub3Escalation,EscalationBaseYear-Sub3BasisYear,0,1),1)*$J51*AM51+IF(EscalationBaseYear+1&gt;Sub3BasisYear,-FV(Sub3Escalation,EscalationBaseYear+1-Sub3BasisYear,0,1),1)*$K51*AM51+IF(EscalationBaseYear+2&gt;Sub3BasisYear,-FV(Sub3Escalation,EscalationBaseYear+2-Sub3BasisYear,0,1),1)*$L51*AM51+IF(EscalationBaseYear+3&gt;Sub3BasisYear,-FV(Sub3Escalation,EscalationBaseYear+3-Sub3BasisYear,0,1),1)*$M51*AM51+IF(EscalationBaseYear+4&gt;Sub3BasisYear,-FV(Sub3Escalation,EscalationBaseYear+4-Sub3BasisYear,0,1),1)*$N51*AM51</f>
        <v>0</v>
      </c>
      <c r="AR51" s="545">
        <f>Sub3Fee*AQ51</f>
        <v>0</v>
      </c>
    </row>
    <row r="52" spans="1:44" ht="22.5" customHeight="1">
      <c r="A52" s="177"/>
      <c r="B52" s="591">
        <f>IF('EXHIBIT B- LOE Detail Input'!B52=0,"",'EXHIBIT B- LOE Detail Input'!B52)</f>
      </c>
      <c r="C52" s="591">
        <f>IF('EXHIBIT B- LOE Detail Input'!C52=0,"",'EXHIBIT B- LOE Detail Input'!C52)</f>
      </c>
      <c r="D52" s="592">
        <f>IF('EXHIBIT B- LOE Detail Input'!D52=0,"",'EXHIBIT B- LOE Detail Input'!D52)</f>
      </c>
      <c r="E52" s="524">
        <f>Q52+X52+AE52+AL52</f>
        <v>0</v>
      </c>
      <c r="F52" s="523">
        <f t="shared" si="15"/>
        <v>0</v>
      </c>
      <c r="G52" s="523">
        <f t="shared" si="15"/>
        <v>0</v>
      </c>
      <c r="H52" s="545">
        <f>W52+AD52+AK52+AR52</f>
        <v>0</v>
      </c>
      <c r="I52" s="817"/>
      <c r="J52" s="822">
        <v>1</v>
      </c>
      <c r="K52" s="823"/>
      <c r="L52" s="823"/>
      <c r="M52" s="823"/>
      <c r="N52" s="824"/>
      <c r="O52" s="833">
        <f t="shared" si="16"/>
        <v>1</v>
      </c>
      <c r="P52" s="179"/>
      <c r="Q52" s="524">
        <f ca="1">OFFSET(PrimeName,ROW(Q52)-5,0,1,1)</f>
        <v>0</v>
      </c>
      <c r="R52" s="545">
        <f ca="1">OFFSET(PrimeName,ROW(R52)-5,1,1,1)</f>
        <v>0</v>
      </c>
      <c r="S52" s="545">
        <f ca="1">OFFSET(PrimeName,ROW(S52)-5,2,1,1)</f>
        <v>0</v>
      </c>
      <c r="T52" s="545">
        <f>IF(EscalationBaseYear&gt;PrimeBasisYear,-FV(PrimeEscalation,EscalationBaseYear-PrimeBasisYear,0,1),1)*$J52*S52+IF(EscalationBaseYear+1&gt;PrimeBasisYear,-FV(PrimeEscalation,EscalationBaseYear+1-PrimeBasisYear,0,1),1)*$K52*S52+IF(EscalationBaseYear+2&gt;PrimeBasisYear,-FV(PrimeEscalation,EscalationBaseYear+2-PrimeBasisYear,0,1),1)*$L52*S52+IF(EscalationBaseYear+3&gt;PrimeBasisYear,-FV(PrimeEscalation,EscalationBaseYear+3-PrimeBasisYear,0,1),1)*$M52*S52+IF(EscalationBaseYear+4&gt;PrimeBasisYear,-FV(PrimeEscalation,EscalationBaseYear+4-PrimeBasisYear,0,1),1)*$N52*S52</f>
        <v>0</v>
      </c>
      <c r="U52" s="545">
        <f>PrimeAPCRate*Q52</f>
        <v>0</v>
      </c>
      <c r="V52" s="545">
        <f>IF(EscalationBaseYear&gt;PrimeBasisYear,-FV(PrimeEscalation,EscalationBaseYear-PrimeBasisYear,0,1),1)*$J52*R52+IF(EscalationBaseYear+1&gt;PrimeBasisYear,-FV(PrimeEscalation,EscalationBaseYear+1-PrimeBasisYear,0,1),1)*$K52*R52+IF(EscalationBaseYear+2&gt;PrimeBasisYear,-FV(PrimeEscalation,EscalationBaseYear+2-PrimeBasisYear,0,1),1)*$L52*R52+IF(EscalationBaseYear+3&gt;PrimeBasisYear,-FV(PrimeEscalation,EscalationBaseYear+3-PrimeBasisYear,0,1),1)*$M52*R52+IF(EscalationBaseYear+4&gt;PrimeBasisYear,-FV(PrimeEscalation,EscalationBaseYear+4-PrimeBasisYear,0,1),1)*$N52*R52</f>
        <v>0</v>
      </c>
      <c r="W52" s="545">
        <f>PrimeFee*V52</f>
        <v>0</v>
      </c>
      <c r="X52" s="524">
        <f ca="1">OFFSET(SUB1Name,ROW(X52)-5,0,1,1)</f>
        <v>0</v>
      </c>
      <c r="Y52" s="545">
        <f ca="1">OFFSET(SUB1Name,ROW(Y52)-5,1,1,1)</f>
        <v>0</v>
      </c>
      <c r="Z52" s="545">
        <f ca="1">OFFSET(SUB1Name,ROW(Z52)-5,2,1,1)</f>
        <v>0</v>
      </c>
      <c r="AA52" s="545">
        <f>IF(EscalationBaseYear&gt;Sub1BasisYear,-FV(Sub1Escalation,EscalationBaseYear-Sub1BasisYear,0,1),1)*$J52*Z52+IF(EscalationBaseYear+1&gt;Sub1BasisYear,-FV(Sub1Escalation,EscalationBaseYear+1-Sub1BasisYear,0,1),1)*$K52*Z52+IF(EscalationBaseYear+2&gt;Sub1BasisYear,-FV(Sub1Escalation,EscalationBaseYear+2-Sub1BasisYear,0,1),1)*$L52*Z52+IF(EscalationBaseYear+3&gt;Sub1BasisYear,-FV(Sub1Escalation,EscalationBaseYear+3-Sub1BasisYear,0,1),1)*$M52*Z52+IF(EscalationBaseYear+4&gt;Sub1BasisYear,-FV(Sub1Escalation,EscalationBaseYear+4-Sub1BasisYear,0,1),1)*$N52*Z52</f>
        <v>0</v>
      </c>
      <c r="AB52" s="545">
        <f>Sub1APCRate*X52</f>
        <v>0</v>
      </c>
      <c r="AC52" s="545">
        <f>IF(EscalationBaseYear&gt;Sub1BasisYear,-FV(Sub1Escalation,EscalationBaseYear-Sub1BasisYear,0,1),1)*$J52*Y52+IF(EscalationBaseYear+1&gt;Sub1BasisYear,-FV(Sub1Escalation,EscalationBaseYear+1-Sub1BasisYear,0,1),1)*$K52*Y52+IF(EscalationBaseYear+2&gt;Sub1BasisYear,-FV(Sub1Escalation,EscalationBaseYear+2-Sub1BasisYear,0,1),1)*$L52*Y52+IF(EscalationBaseYear+3&gt;Sub1BasisYear,-FV(Sub1Escalation,EscalationBaseYear+3-Sub1BasisYear,0,1),1)*$M52*Y52+IF(EscalationBaseYear+4&gt;Sub1BasisYear,-FV(Sub1Escalation,EscalationBaseYear+4-Sub1BasisYear,0,1),1)*$N52*Y52</f>
        <v>0</v>
      </c>
      <c r="AD52" s="545">
        <f>Sub1Fee*AC52</f>
        <v>0</v>
      </c>
      <c r="AE52" s="524">
        <f ca="1">OFFSET(SUB2Name,ROW(AE52)-5,0,1,1)</f>
        <v>0</v>
      </c>
      <c r="AF52" s="545">
        <f ca="1">OFFSET(SUB2Name,ROW(AF52)-5,1,1,1)</f>
        <v>0</v>
      </c>
      <c r="AG52" s="545">
        <f ca="1">OFFSET(SUB2Name,ROW(AG52)-5,2,1,1)</f>
        <v>0</v>
      </c>
      <c r="AH52" s="545">
        <f>IF(EscalationBaseYear&gt;Sub2BasisYear,-FV(Sub2Escalation,EscalationBaseYear-Sub2BasisYear,0,1),1)*$J52*AG52+IF(EscalationBaseYear+1&gt;Sub2BasisYear,-FV(Sub2Escalation,EscalationBaseYear+1-Sub2BasisYear,0,1),1)*$K52*AG52+IF(EscalationBaseYear+2&gt;Sub2BasisYear,-FV(Sub2Escalation,EscalationBaseYear+2-Sub2BasisYear,0,1),1)*$L52*AG52+IF(EscalationBaseYear+3&gt;Sub2BasisYear,-FV(Sub2Escalation,EscalationBaseYear+3-Sub2BasisYear,0,1),1)*$M52*AG52+IF(EscalationBaseYear+4&gt;Sub2BasisYear,-FV(Sub2Escalation,EscalationBaseYear+4-Sub2BasisYear,0,1),1)*$N52*AG52</f>
        <v>0</v>
      </c>
      <c r="AI52" s="545">
        <f>Sub2APCRate*AE52</f>
        <v>0</v>
      </c>
      <c r="AJ52" s="545">
        <f>IF(EscalationBaseYear&gt;Sub2BasisYear,-FV(Sub2Escalation,EscalationBaseYear-Sub2BasisYear,0,1),1)*$J52*AF52+IF(EscalationBaseYear+1&gt;Sub2BasisYear,-FV(Sub2Escalation,EscalationBaseYear+1-Sub2BasisYear,0,1),1)*$K52*AF52+IF(EscalationBaseYear+2&gt;Sub2BasisYear,-FV(Sub2Escalation,EscalationBaseYear+2-Sub2BasisYear,0,1),1)*$L52*AF52+IF(EscalationBaseYear+3&gt;Sub2BasisYear,-FV(Sub2Escalation,EscalationBaseYear+3-Sub2BasisYear,0,1),1)*$M52*AF52+IF(EscalationBaseYear+4&gt;Sub2BasisYear,-FV(Sub2Escalation,EscalationBaseYear+4-Sub2BasisYear,0,1),1)*$N52*AF52</f>
        <v>0</v>
      </c>
      <c r="AK52" s="545">
        <f>Sub2Fee*AJ52</f>
        <v>0</v>
      </c>
      <c r="AL52" s="524">
        <f ca="1">OFFSET(SUB3Name,ROW(AL52)-5,0,1,1)</f>
        <v>0</v>
      </c>
      <c r="AM52" s="545">
        <f ca="1">OFFSET(SUB3Name,ROW(AM52)-5,1,1,1)</f>
        <v>0</v>
      </c>
      <c r="AN52" s="545">
        <f ca="1">OFFSET(SUB3Name,ROW(AN52)-5,2,1,1)</f>
        <v>0</v>
      </c>
      <c r="AO52" s="545">
        <f>IF(EscalationBaseYear&gt;Sub3BasisYear,-FV(Sub3Escalation,EscalationBaseYear-Sub3BasisYear,0,1),1)*$J52*AN52+IF(EscalationBaseYear+1&gt;Sub3BasisYear,-FV(Sub3Escalation,EscalationBaseYear+1-Sub3BasisYear,0,1),1)*$K52*AN52+IF(EscalationBaseYear+2&gt;Sub3BasisYear,-FV(Sub3Escalation,EscalationBaseYear+2-Sub3BasisYear,0,1),1)*$L52*AN52+IF(EscalationBaseYear+3&gt;Sub3BasisYear,-FV(Sub3Escalation,EscalationBaseYear+3-Sub3BasisYear,0,1),1)*$M52*AN52+IF(EscalationBaseYear+4&gt;Sub3BasisYear,-FV(Sub3Escalation,EscalationBaseYear+4-Sub3BasisYear,0,1),1)*$N52*AN52</f>
        <v>0</v>
      </c>
      <c r="AP52" s="545">
        <f>Sub3APCRate*AL52</f>
        <v>0</v>
      </c>
      <c r="AQ52" s="545">
        <f>IF(EscalationBaseYear&gt;Sub3BasisYear,-FV(Sub3Escalation,EscalationBaseYear-Sub3BasisYear,0,1),1)*$J52*AM52+IF(EscalationBaseYear+1&gt;Sub3BasisYear,-FV(Sub3Escalation,EscalationBaseYear+1-Sub3BasisYear,0,1),1)*$K52*AM52+IF(EscalationBaseYear+2&gt;Sub3BasisYear,-FV(Sub3Escalation,EscalationBaseYear+2-Sub3BasisYear,0,1),1)*$L52*AM52+IF(EscalationBaseYear+3&gt;Sub3BasisYear,-FV(Sub3Escalation,EscalationBaseYear+3-Sub3BasisYear,0,1),1)*$M52*AM52+IF(EscalationBaseYear+4&gt;Sub3BasisYear,-FV(Sub3Escalation,EscalationBaseYear+4-Sub3BasisYear,0,1),1)*$N52*AM52</f>
        <v>0</v>
      </c>
      <c r="AR52" s="545">
        <f>Sub3Fee*AQ52</f>
        <v>0</v>
      </c>
    </row>
    <row r="53" spans="1:44" ht="22.5" customHeight="1" thickBot="1">
      <c r="A53" s="177"/>
      <c r="B53" s="613">
        <f>IF('EXHIBIT B- LOE Detail Input'!B53=0,"",'EXHIBIT B- LOE Detail Input'!B53)</f>
      </c>
      <c r="C53" s="613">
        <f>IF('EXHIBIT B- LOE Detail Input'!C53=0,"",'EXHIBIT B- LOE Detail Input'!C53)</f>
      </c>
      <c r="D53" s="614">
        <f>IF('EXHIBIT B- LOE Detail Input'!D53=0,"",'EXHIBIT B- LOE Detail Input'!D53)</f>
      </c>
      <c r="E53" s="535">
        <f>Q53+X53+AE53+AL53</f>
        <v>0</v>
      </c>
      <c r="F53" s="534">
        <f t="shared" si="15"/>
        <v>0</v>
      </c>
      <c r="G53" s="534">
        <f t="shared" si="15"/>
        <v>0</v>
      </c>
      <c r="H53" s="581">
        <f>W53+AD53+AK53+AR53</f>
        <v>0</v>
      </c>
      <c r="I53" s="817"/>
      <c r="J53" s="825">
        <v>1</v>
      </c>
      <c r="K53" s="826"/>
      <c r="L53" s="826"/>
      <c r="M53" s="826"/>
      <c r="N53" s="827"/>
      <c r="O53" s="831">
        <f t="shared" si="16"/>
        <v>1</v>
      </c>
      <c r="P53" s="179"/>
      <c r="Q53" s="535">
        <f ca="1">OFFSET(PrimeName,ROW(Q53)-5,0,1,1)</f>
        <v>0</v>
      </c>
      <c r="R53" s="581">
        <f ca="1">OFFSET(PrimeName,ROW(R53)-5,1,1,1)</f>
        <v>0</v>
      </c>
      <c r="S53" s="581">
        <f ca="1">OFFSET(PrimeName,ROW(S53)-5,2,1,1)</f>
        <v>0</v>
      </c>
      <c r="T53" s="581">
        <f>IF(EscalationBaseYear&gt;PrimeBasisYear,-FV(PrimeEscalation,EscalationBaseYear-PrimeBasisYear,0,1),1)*$J53*S53+IF(EscalationBaseYear+1&gt;PrimeBasisYear,-FV(PrimeEscalation,EscalationBaseYear+1-PrimeBasisYear,0,1),1)*$K53*S53+IF(EscalationBaseYear+2&gt;PrimeBasisYear,-FV(PrimeEscalation,EscalationBaseYear+2-PrimeBasisYear,0,1),1)*$L53*S53+IF(EscalationBaseYear+3&gt;PrimeBasisYear,-FV(PrimeEscalation,EscalationBaseYear+3-PrimeBasisYear,0,1),1)*$M53*S53+IF(EscalationBaseYear+4&gt;PrimeBasisYear,-FV(PrimeEscalation,EscalationBaseYear+4-PrimeBasisYear,0,1),1)*$N53*S53</f>
        <v>0</v>
      </c>
      <c r="U53" s="581">
        <f>PrimeAPCRate*Q53</f>
        <v>0</v>
      </c>
      <c r="V53" s="581">
        <f>IF(EscalationBaseYear&gt;PrimeBasisYear,-FV(PrimeEscalation,EscalationBaseYear-PrimeBasisYear,0,1),1)*$J53*R53+IF(EscalationBaseYear+1&gt;PrimeBasisYear,-FV(PrimeEscalation,EscalationBaseYear+1-PrimeBasisYear,0,1),1)*$K53*R53+IF(EscalationBaseYear+2&gt;PrimeBasisYear,-FV(PrimeEscalation,EscalationBaseYear+2-PrimeBasisYear,0,1),1)*$L53*R53+IF(EscalationBaseYear+3&gt;PrimeBasisYear,-FV(PrimeEscalation,EscalationBaseYear+3-PrimeBasisYear,0,1),1)*$M53*R53+IF(EscalationBaseYear+4&gt;PrimeBasisYear,-FV(PrimeEscalation,EscalationBaseYear+4-PrimeBasisYear,0,1),1)*$N53*R53</f>
        <v>0</v>
      </c>
      <c r="W53" s="581">
        <f>PrimeFee*V53</f>
        <v>0</v>
      </c>
      <c r="X53" s="535">
        <f ca="1">OFFSET(SUB1Name,ROW(X53)-5,0,1,1)</f>
        <v>0</v>
      </c>
      <c r="Y53" s="581">
        <f ca="1">OFFSET(SUB1Name,ROW(Y53)-5,1,1,1)</f>
        <v>0</v>
      </c>
      <c r="Z53" s="581">
        <f ca="1">OFFSET(SUB1Name,ROW(Z53)-5,2,1,1)</f>
        <v>0</v>
      </c>
      <c r="AA53" s="581">
        <f>IF(EscalationBaseYear&gt;Sub1BasisYear,-FV(Sub1Escalation,EscalationBaseYear-Sub1BasisYear,0,1),1)*$J53*Z53+IF(EscalationBaseYear+1&gt;Sub1BasisYear,-FV(Sub1Escalation,EscalationBaseYear+1-Sub1BasisYear,0,1),1)*$K53*Z53+IF(EscalationBaseYear+2&gt;Sub1BasisYear,-FV(Sub1Escalation,EscalationBaseYear+2-Sub1BasisYear,0,1),1)*$L53*Z53+IF(EscalationBaseYear+3&gt;Sub1BasisYear,-FV(Sub1Escalation,EscalationBaseYear+3-Sub1BasisYear,0,1),1)*$M53*Z53+IF(EscalationBaseYear+4&gt;Sub1BasisYear,-FV(Sub1Escalation,EscalationBaseYear+4-Sub1BasisYear,0,1),1)*$N53*Z53</f>
        <v>0</v>
      </c>
      <c r="AB53" s="581">
        <f>Sub1APCRate*X53</f>
        <v>0</v>
      </c>
      <c r="AC53" s="581">
        <f>IF(EscalationBaseYear&gt;Sub1BasisYear,-FV(Sub1Escalation,EscalationBaseYear-Sub1BasisYear,0,1),1)*$J53*Y53+IF(EscalationBaseYear+1&gt;Sub1BasisYear,-FV(Sub1Escalation,EscalationBaseYear+1-Sub1BasisYear,0,1),1)*$K53*Y53+IF(EscalationBaseYear+2&gt;Sub1BasisYear,-FV(Sub1Escalation,EscalationBaseYear+2-Sub1BasisYear,0,1),1)*$L53*Y53+IF(EscalationBaseYear+3&gt;Sub1BasisYear,-FV(Sub1Escalation,EscalationBaseYear+3-Sub1BasisYear,0,1),1)*$M53*Y53+IF(EscalationBaseYear+4&gt;Sub1BasisYear,-FV(Sub1Escalation,EscalationBaseYear+4-Sub1BasisYear,0,1),1)*$N53*Y53</f>
        <v>0</v>
      </c>
      <c r="AD53" s="581">
        <f>Sub1Fee*AC53</f>
        <v>0</v>
      </c>
      <c r="AE53" s="535">
        <f ca="1">OFFSET(SUB2Name,ROW(AE53)-5,0,1,1)</f>
        <v>0</v>
      </c>
      <c r="AF53" s="581">
        <f ca="1">OFFSET(SUB2Name,ROW(AF53)-5,1,1,1)</f>
        <v>0</v>
      </c>
      <c r="AG53" s="581">
        <f ca="1">OFFSET(SUB2Name,ROW(AG53)-5,2,1,1)</f>
        <v>0</v>
      </c>
      <c r="AH53" s="581">
        <f>IF(EscalationBaseYear&gt;Sub2BasisYear,-FV(Sub2Escalation,EscalationBaseYear-Sub2BasisYear,0,1),1)*$J53*AG53+IF(EscalationBaseYear+1&gt;Sub2BasisYear,-FV(Sub2Escalation,EscalationBaseYear+1-Sub2BasisYear,0,1),1)*$K53*AG53+IF(EscalationBaseYear+2&gt;Sub2BasisYear,-FV(Sub2Escalation,EscalationBaseYear+2-Sub2BasisYear,0,1),1)*$L53*AG53+IF(EscalationBaseYear+3&gt;Sub2BasisYear,-FV(Sub2Escalation,EscalationBaseYear+3-Sub2BasisYear,0,1),1)*$M53*AG53+IF(EscalationBaseYear+4&gt;Sub2BasisYear,-FV(Sub2Escalation,EscalationBaseYear+4-Sub2BasisYear,0,1),1)*$N53*AG53</f>
        <v>0</v>
      </c>
      <c r="AI53" s="581">
        <f>Sub2APCRate*AE53</f>
        <v>0</v>
      </c>
      <c r="AJ53" s="581">
        <f>IF(EscalationBaseYear&gt;Sub2BasisYear,-FV(Sub2Escalation,EscalationBaseYear-Sub2BasisYear,0,1),1)*$J53*AF53+IF(EscalationBaseYear+1&gt;Sub2BasisYear,-FV(Sub2Escalation,EscalationBaseYear+1-Sub2BasisYear,0,1),1)*$K53*AF53+IF(EscalationBaseYear+2&gt;Sub2BasisYear,-FV(Sub2Escalation,EscalationBaseYear+2-Sub2BasisYear,0,1),1)*$L53*AF53+IF(EscalationBaseYear+3&gt;Sub2BasisYear,-FV(Sub2Escalation,EscalationBaseYear+3-Sub2BasisYear,0,1),1)*$M53*AF53+IF(EscalationBaseYear+4&gt;Sub2BasisYear,-FV(Sub2Escalation,EscalationBaseYear+4-Sub2BasisYear,0,1),1)*$N53*AF53</f>
        <v>0</v>
      </c>
      <c r="AK53" s="581">
        <f>Sub2Fee*AJ53</f>
        <v>0</v>
      </c>
      <c r="AL53" s="535">
        <f ca="1">OFFSET(SUB3Name,ROW(AL53)-5,0,1,1)</f>
        <v>0</v>
      </c>
      <c r="AM53" s="581">
        <f ca="1">OFFSET(SUB3Name,ROW(AM53)-5,1,1,1)</f>
        <v>0</v>
      </c>
      <c r="AN53" s="581">
        <f ca="1">OFFSET(SUB3Name,ROW(AN53)-5,2,1,1)</f>
        <v>0</v>
      </c>
      <c r="AO53" s="581">
        <f>IF(EscalationBaseYear&gt;Sub3BasisYear,-FV(Sub3Escalation,EscalationBaseYear-Sub3BasisYear,0,1),1)*$J53*AN53+IF(EscalationBaseYear+1&gt;Sub3BasisYear,-FV(Sub3Escalation,EscalationBaseYear+1-Sub3BasisYear,0,1),1)*$K53*AN53+IF(EscalationBaseYear+2&gt;Sub3BasisYear,-FV(Sub3Escalation,EscalationBaseYear+2-Sub3BasisYear,0,1),1)*$L53*AN53+IF(EscalationBaseYear+3&gt;Sub3BasisYear,-FV(Sub3Escalation,EscalationBaseYear+3-Sub3BasisYear,0,1),1)*$M53*AN53+IF(EscalationBaseYear+4&gt;Sub3BasisYear,-FV(Sub3Escalation,EscalationBaseYear+4-Sub3BasisYear,0,1),1)*$N53*AN53</f>
        <v>0</v>
      </c>
      <c r="AP53" s="581">
        <f>Sub3APCRate*AL53</f>
        <v>0</v>
      </c>
      <c r="AQ53" s="581">
        <f>IF(EscalationBaseYear&gt;Sub3BasisYear,-FV(Sub3Escalation,EscalationBaseYear-Sub3BasisYear,0,1),1)*$J53*AM53+IF(EscalationBaseYear+1&gt;Sub3BasisYear,-FV(Sub3Escalation,EscalationBaseYear+1-Sub3BasisYear,0,1),1)*$K53*AM53+IF(EscalationBaseYear+2&gt;Sub3BasisYear,-FV(Sub3Escalation,EscalationBaseYear+2-Sub3BasisYear,0,1),1)*$L53*AM53+IF(EscalationBaseYear+3&gt;Sub3BasisYear,-FV(Sub3Escalation,EscalationBaseYear+3-Sub3BasisYear,0,1),1)*$M53*AM53+IF(EscalationBaseYear+4&gt;Sub3BasisYear,-FV(Sub3Escalation,EscalationBaseYear+4-Sub3BasisYear,0,1),1)*$N53*AM53</f>
        <v>0</v>
      </c>
      <c r="AR53" s="581">
        <f>Sub3Fee*AQ53</f>
        <v>0</v>
      </c>
    </row>
    <row r="54" spans="1:44" ht="22.5" customHeight="1" thickBot="1" thickTop="1">
      <c r="A54" s="177"/>
      <c r="B54" s="536"/>
      <c r="C54" s="627"/>
      <c r="D54" s="621" t="s">
        <v>8</v>
      </c>
      <c r="E54" s="880">
        <f>SUBTOTAL(9,E49:E53)</f>
        <v>0</v>
      </c>
      <c r="F54" s="540">
        <f>SUBTOTAL(9,F49:F53)</f>
        <v>0</v>
      </c>
      <c r="G54" s="540">
        <f>SUBTOTAL(9,G49:G53)</f>
        <v>0</v>
      </c>
      <c r="H54" s="619">
        <f>SUBTOTAL(9,H49:H53)</f>
        <v>0</v>
      </c>
      <c r="I54" s="186"/>
      <c r="J54" s="828">
        <f>IF($F54&gt;0,SUMPRODUCT(J49:J53,$F49:$F53)/$F54,0)</f>
        <v>0</v>
      </c>
      <c r="K54" s="829">
        <f>IF($F54&gt;0,SUMPRODUCT(K49:K53,$F49:$F53)/$F54,0)</f>
        <v>0</v>
      </c>
      <c r="L54" s="829">
        <f>IF($F54&gt;0,SUMPRODUCT(L49:L53,$F49:$F53)/$F54,0)</f>
        <v>0</v>
      </c>
      <c r="M54" s="829">
        <f>IF($F54&gt;0,SUMPRODUCT(M49:M53,$F49:$F53)/$F54,0)</f>
        <v>0</v>
      </c>
      <c r="N54" s="830">
        <f>IF($F54&gt;0,SUMPRODUCT(N49:N53,$F49:$F53)/$F54,0)</f>
        <v>0</v>
      </c>
      <c r="O54" s="831">
        <f t="shared" si="16"/>
        <v>0</v>
      </c>
      <c r="P54" s="179"/>
      <c r="Q54" s="541">
        <f aca="true" t="shared" si="17" ref="Q54:AR54">SUBTOTAL(9,Q49:Q53)</f>
        <v>0</v>
      </c>
      <c r="R54" s="540">
        <f t="shared" si="17"/>
        <v>0</v>
      </c>
      <c r="S54" s="540">
        <f t="shared" si="17"/>
        <v>0</v>
      </c>
      <c r="T54" s="540">
        <f t="shared" si="17"/>
        <v>0</v>
      </c>
      <c r="U54" s="540">
        <f t="shared" si="17"/>
        <v>0</v>
      </c>
      <c r="V54" s="540">
        <f t="shared" si="17"/>
        <v>0</v>
      </c>
      <c r="W54" s="540">
        <f t="shared" si="17"/>
        <v>0</v>
      </c>
      <c r="X54" s="541">
        <f t="shared" si="17"/>
        <v>0</v>
      </c>
      <c r="Y54" s="540">
        <f t="shared" si="17"/>
        <v>0</v>
      </c>
      <c r="Z54" s="540">
        <f t="shared" si="17"/>
        <v>0</v>
      </c>
      <c r="AA54" s="540">
        <f t="shared" si="17"/>
        <v>0</v>
      </c>
      <c r="AB54" s="540">
        <f t="shared" si="17"/>
        <v>0</v>
      </c>
      <c r="AC54" s="540">
        <f t="shared" si="17"/>
        <v>0</v>
      </c>
      <c r="AD54" s="540">
        <f t="shared" si="17"/>
        <v>0</v>
      </c>
      <c r="AE54" s="541">
        <f t="shared" si="17"/>
        <v>0</v>
      </c>
      <c r="AF54" s="540">
        <f t="shared" si="17"/>
        <v>0</v>
      </c>
      <c r="AG54" s="540">
        <f t="shared" si="17"/>
        <v>0</v>
      </c>
      <c r="AH54" s="540">
        <f t="shared" si="17"/>
        <v>0</v>
      </c>
      <c r="AI54" s="540">
        <f t="shared" si="17"/>
        <v>0</v>
      </c>
      <c r="AJ54" s="540">
        <f t="shared" si="17"/>
        <v>0</v>
      </c>
      <c r="AK54" s="540">
        <f t="shared" si="17"/>
        <v>0</v>
      </c>
      <c r="AL54" s="541">
        <f t="shared" si="17"/>
        <v>0</v>
      </c>
      <c r="AM54" s="540">
        <f t="shared" si="17"/>
        <v>0</v>
      </c>
      <c r="AN54" s="540">
        <f t="shared" si="17"/>
        <v>0</v>
      </c>
      <c r="AO54" s="540">
        <f t="shared" si="17"/>
        <v>0</v>
      </c>
      <c r="AP54" s="540">
        <f t="shared" si="17"/>
        <v>0</v>
      </c>
      <c r="AQ54" s="540">
        <f>SUBTOTAL(9,AQ49:AQ53)</f>
        <v>0</v>
      </c>
      <c r="AR54" s="540">
        <f t="shared" si="17"/>
        <v>0</v>
      </c>
    </row>
    <row r="55" spans="1:44" ht="22.5" customHeight="1" thickTop="1">
      <c r="A55" s="177"/>
      <c r="B55" s="164"/>
      <c r="C55" s="165"/>
      <c r="D55" s="164"/>
      <c r="E55" s="222"/>
      <c r="F55" s="184"/>
      <c r="G55" s="184"/>
      <c r="H55" s="222"/>
      <c r="I55" s="184"/>
      <c r="J55" s="184"/>
      <c r="K55" s="184"/>
      <c r="L55" s="184"/>
      <c r="M55" s="184"/>
      <c r="N55" s="184"/>
      <c r="O55" s="184"/>
      <c r="P55" s="179"/>
      <c r="Q55" s="184"/>
      <c r="R55" s="184"/>
      <c r="S55" s="220"/>
      <c r="T55" s="220"/>
      <c r="U55" s="220"/>
      <c r="V55" s="220"/>
      <c r="W55" s="220"/>
      <c r="X55" s="184"/>
      <c r="Y55" s="184"/>
      <c r="Z55" s="220"/>
      <c r="AA55" s="220"/>
      <c r="AB55" s="220"/>
      <c r="AC55" s="220"/>
      <c r="AD55" s="220"/>
      <c r="AE55" s="184"/>
      <c r="AF55" s="184"/>
      <c r="AG55" s="220"/>
      <c r="AH55" s="220"/>
      <c r="AI55" s="220"/>
      <c r="AJ55" s="220"/>
      <c r="AK55" s="220"/>
      <c r="AL55" s="184"/>
      <c r="AM55" s="184"/>
      <c r="AN55" s="220"/>
      <c r="AO55" s="220"/>
      <c r="AP55" s="220"/>
      <c r="AQ55" s="220"/>
      <c r="AR55" s="220"/>
    </row>
    <row r="56" spans="1:44" ht="22.5" customHeight="1" thickBot="1">
      <c r="A56" s="177"/>
      <c r="B56" s="167" t="str">
        <f>'EXHIBIT B- LOE Detail Input'!B56</f>
        <v>#</v>
      </c>
      <c r="C56" s="168" t="str">
        <f>'EXHIBIT B- LOE Detail Input'!C56</f>
        <v>#</v>
      </c>
      <c r="D56" s="167" t="str">
        <f>'EXHIBIT B- LOE Detail Input'!D56</f>
        <v>TITLE</v>
      </c>
      <c r="E56" s="391"/>
      <c r="F56" s="187"/>
      <c r="G56" s="187"/>
      <c r="H56" s="869"/>
      <c r="I56" s="187"/>
      <c r="J56" s="187"/>
      <c r="K56" s="187"/>
      <c r="L56" s="187"/>
      <c r="M56" s="187"/>
      <c r="N56" s="187"/>
      <c r="O56" s="187"/>
      <c r="P56" s="179"/>
      <c r="Q56" s="178"/>
      <c r="R56" s="178"/>
      <c r="S56" s="178"/>
      <c r="T56" s="178"/>
      <c r="U56" s="178"/>
      <c r="V56" s="178"/>
      <c r="W56" s="178"/>
      <c r="X56" s="178"/>
      <c r="Y56" s="178"/>
      <c r="Z56" s="178"/>
      <c r="AA56" s="178"/>
      <c r="AB56" s="178"/>
      <c r="AC56" s="178"/>
      <c r="AD56" s="178"/>
      <c r="AE56" s="178"/>
      <c r="AF56" s="178"/>
      <c r="AG56" s="178"/>
      <c r="AH56" s="178"/>
      <c r="AI56" s="178"/>
      <c r="AJ56" s="178"/>
      <c r="AK56" s="178"/>
      <c r="AL56" s="178"/>
      <c r="AM56" s="178"/>
      <c r="AN56" s="178"/>
      <c r="AO56" s="178"/>
      <c r="AP56" s="178"/>
      <c r="AQ56" s="178"/>
      <c r="AR56" s="178"/>
    </row>
    <row r="57" spans="1:44" ht="22.5" customHeight="1" thickTop="1">
      <c r="A57" s="177"/>
      <c r="B57" s="591">
        <f>IF('EXHIBIT B- LOE Detail Input'!B57=0,"",'EXHIBIT B- LOE Detail Input'!B57)</f>
      </c>
      <c r="C57" s="591">
        <f>IF('EXHIBIT B- LOE Detail Input'!C57=0,"",'EXHIBIT B- LOE Detail Input'!C57)</f>
      </c>
      <c r="D57" s="592">
        <f>IF('EXHIBIT B- LOE Detail Input'!D57=0,"",'EXHIBIT B- LOE Detail Input'!D57)</f>
      </c>
      <c r="E57" s="524">
        <f>Q57+X57+AE57+AL57</f>
        <v>0</v>
      </c>
      <c r="F57" s="523">
        <f aca="true" t="shared" si="18" ref="F57:G61">T57+AA57+AH57+AO57</f>
        <v>0</v>
      </c>
      <c r="G57" s="523">
        <f t="shared" si="18"/>
        <v>0</v>
      </c>
      <c r="H57" s="545">
        <f>W57+AD57+AK57+AR57</f>
        <v>0</v>
      </c>
      <c r="I57" s="817"/>
      <c r="J57" s="819">
        <v>1</v>
      </c>
      <c r="K57" s="820"/>
      <c r="L57" s="820"/>
      <c r="M57" s="820"/>
      <c r="N57" s="821"/>
      <c r="O57" s="832">
        <f aca="true" t="shared" si="19" ref="O57:O62">SUM(J57:N57)</f>
        <v>1</v>
      </c>
      <c r="P57" s="179"/>
      <c r="Q57" s="524">
        <f ca="1">OFFSET(PrimeName,ROW(Q57)-5,0,1,1)</f>
        <v>0</v>
      </c>
      <c r="R57" s="545">
        <f ca="1">OFFSET(PrimeName,ROW(R57)-5,1,1,1)</f>
        <v>0</v>
      </c>
      <c r="S57" s="545">
        <f ca="1">OFFSET(PrimeName,ROW(S57)-5,2,1,1)</f>
        <v>0</v>
      </c>
      <c r="T57" s="545">
        <f>IF(EscalationBaseYear&gt;PrimeBasisYear,-FV(PrimeEscalation,EscalationBaseYear-PrimeBasisYear,0,1),1)*$J57*S57+IF(EscalationBaseYear+1&gt;PrimeBasisYear,-FV(PrimeEscalation,EscalationBaseYear+1-PrimeBasisYear,0,1),1)*$K57*S57+IF(EscalationBaseYear+2&gt;PrimeBasisYear,-FV(PrimeEscalation,EscalationBaseYear+2-PrimeBasisYear,0,1),1)*$L57*S57+IF(EscalationBaseYear+3&gt;PrimeBasisYear,-FV(PrimeEscalation,EscalationBaseYear+3-PrimeBasisYear,0,1),1)*$M57*S57+IF(EscalationBaseYear+4&gt;PrimeBasisYear,-FV(PrimeEscalation,EscalationBaseYear+4-PrimeBasisYear,0,1),1)*$N57*S57</f>
        <v>0</v>
      </c>
      <c r="U57" s="545">
        <f>PrimeAPCRate*Q57</f>
        <v>0</v>
      </c>
      <c r="V57" s="545">
        <f>IF(EscalationBaseYear&gt;PrimeBasisYear,-FV(PrimeEscalation,EscalationBaseYear-PrimeBasisYear,0,1),1)*$J57*R57+IF(EscalationBaseYear+1&gt;PrimeBasisYear,-FV(PrimeEscalation,EscalationBaseYear+1-PrimeBasisYear,0,1),1)*$K57*R57+IF(EscalationBaseYear+2&gt;PrimeBasisYear,-FV(PrimeEscalation,EscalationBaseYear+2-PrimeBasisYear,0,1),1)*$L57*R57+IF(EscalationBaseYear+3&gt;PrimeBasisYear,-FV(PrimeEscalation,EscalationBaseYear+3-PrimeBasisYear,0,1),1)*$M57*R57+IF(EscalationBaseYear+4&gt;PrimeBasisYear,-FV(PrimeEscalation,EscalationBaseYear+4-PrimeBasisYear,0,1),1)*$N57*R57</f>
        <v>0</v>
      </c>
      <c r="W57" s="545">
        <f>PrimeFee*V57</f>
        <v>0</v>
      </c>
      <c r="X57" s="524">
        <f ca="1">OFFSET(SUB1Name,ROW(X57)-5,0,1,1)</f>
        <v>0</v>
      </c>
      <c r="Y57" s="545">
        <f ca="1">OFFSET(SUB1Name,ROW(Y57)-5,1,1,1)</f>
        <v>0</v>
      </c>
      <c r="Z57" s="545">
        <f ca="1">OFFSET(SUB1Name,ROW(Z57)-5,2,1,1)</f>
        <v>0</v>
      </c>
      <c r="AA57" s="545">
        <f>IF(EscalationBaseYear&gt;Sub1BasisYear,-FV(Sub1Escalation,EscalationBaseYear-Sub1BasisYear,0,1),1)*$J57*Z57+IF(EscalationBaseYear+1&gt;Sub1BasisYear,-FV(Sub1Escalation,EscalationBaseYear+1-Sub1BasisYear,0,1),1)*$K57*Z57+IF(EscalationBaseYear+2&gt;Sub1BasisYear,-FV(Sub1Escalation,EscalationBaseYear+2-Sub1BasisYear,0,1),1)*$L57*Z57+IF(EscalationBaseYear+3&gt;Sub1BasisYear,-FV(Sub1Escalation,EscalationBaseYear+3-Sub1BasisYear,0,1),1)*$M57*Z57+IF(EscalationBaseYear+4&gt;Sub1BasisYear,-FV(Sub1Escalation,EscalationBaseYear+4-Sub1BasisYear,0,1),1)*$N57*Z57</f>
        <v>0</v>
      </c>
      <c r="AB57" s="545">
        <f>Sub1APCRate*X57</f>
        <v>0</v>
      </c>
      <c r="AC57" s="545">
        <f>IF(EscalationBaseYear&gt;Sub1BasisYear,-FV(Sub1Escalation,EscalationBaseYear-Sub1BasisYear,0,1),1)*$J57*Y57+IF(EscalationBaseYear+1&gt;Sub1BasisYear,-FV(Sub1Escalation,EscalationBaseYear+1-Sub1BasisYear,0,1),1)*$K57*Y57+IF(EscalationBaseYear+2&gt;Sub1BasisYear,-FV(Sub1Escalation,EscalationBaseYear+2-Sub1BasisYear,0,1),1)*$L57*Y57+IF(EscalationBaseYear+3&gt;Sub1BasisYear,-FV(Sub1Escalation,EscalationBaseYear+3-Sub1BasisYear,0,1),1)*$M57*Y57+IF(EscalationBaseYear+4&gt;Sub1BasisYear,-FV(Sub1Escalation,EscalationBaseYear+4-Sub1BasisYear,0,1),1)*$N57*Y57</f>
        <v>0</v>
      </c>
      <c r="AD57" s="545">
        <f>Sub1Fee*AC57</f>
        <v>0</v>
      </c>
      <c r="AE57" s="524">
        <f ca="1">OFFSET(SUB2Name,ROW(AE57)-5,0,1,1)</f>
        <v>0</v>
      </c>
      <c r="AF57" s="545">
        <f ca="1">OFFSET(SUB2Name,ROW(AF57)-5,1,1,1)</f>
        <v>0</v>
      </c>
      <c r="AG57" s="545">
        <f ca="1">OFFSET(SUB2Name,ROW(AG57)-5,2,1,1)</f>
        <v>0</v>
      </c>
      <c r="AH57" s="545">
        <f>IF(EscalationBaseYear&gt;Sub2BasisYear,-FV(Sub2Escalation,EscalationBaseYear-Sub2BasisYear,0,1),1)*$J57*AG57+IF(EscalationBaseYear+1&gt;Sub2BasisYear,-FV(Sub2Escalation,EscalationBaseYear+1-Sub2BasisYear,0,1),1)*$K57*AG57+IF(EscalationBaseYear+2&gt;Sub2BasisYear,-FV(Sub2Escalation,EscalationBaseYear+2-Sub2BasisYear,0,1),1)*$L57*AG57+IF(EscalationBaseYear+3&gt;Sub2BasisYear,-FV(Sub2Escalation,EscalationBaseYear+3-Sub2BasisYear,0,1),1)*$M57*AG57+IF(EscalationBaseYear+4&gt;Sub2BasisYear,-FV(Sub2Escalation,EscalationBaseYear+4-Sub2BasisYear,0,1),1)*$N57*AG57</f>
        <v>0</v>
      </c>
      <c r="AI57" s="545">
        <f>Sub2APCRate*AE57</f>
        <v>0</v>
      </c>
      <c r="AJ57" s="545">
        <f>IF(EscalationBaseYear&gt;Sub2BasisYear,-FV(Sub2Escalation,EscalationBaseYear-Sub2BasisYear,0,1),1)*$J57*AF57+IF(EscalationBaseYear+1&gt;Sub2BasisYear,-FV(Sub2Escalation,EscalationBaseYear+1-Sub2BasisYear,0,1),1)*$K57*AF57+IF(EscalationBaseYear+2&gt;Sub2BasisYear,-FV(Sub2Escalation,EscalationBaseYear+2-Sub2BasisYear,0,1),1)*$L57*AF57+IF(EscalationBaseYear+3&gt;Sub2BasisYear,-FV(Sub2Escalation,EscalationBaseYear+3-Sub2BasisYear,0,1),1)*$M57*AF57+IF(EscalationBaseYear+4&gt;Sub2BasisYear,-FV(Sub2Escalation,EscalationBaseYear+4-Sub2BasisYear,0,1),1)*$N57*AF57</f>
        <v>0</v>
      </c>
      <c r="AK57" s="545">
        <f>Sub2Fee*AJ57</f>
        <v>0</v>
      </c>
      <c r="AL57" s="524">
        <f ca="1">OFFSET(SUB3Name,ROW(AL57)-5,0,1,1)</f>
        <v>0</v>
      </c>
      <c r="AM57" s="545">
        <f ca="1">OFFSET(SUB3Name,ROW(AM57)-5,1,1,1)</f>
        <v>0</v>
      </c>
      <c r="AN57" s="545">
        <f ca="1">OFFSET(SUB3Name,ROW(AN57)-5,2,1,1)</f>
        <v>0</v>
      </c>
      <c r="AO57" s="545">
        <f>IF(EscalationBaseYear&gt;Sub3BasisYear,-FV(Sub3Escalation,EscalationBaseYear-Sub3BasisYear,0,1),1)*$J57*AN57+IF(EscalationBaseYear+1&gt;Sub3BasisYear,-FV(Sub3Escalation,EscalationBaseYear+1-Sub3BasisYear,0,1),1)*$K57*AN57+IF(EscalationBaseYear+2&gt;Sub3BasisYear,-FV(Sub3Escalation,EscalationBaseYear+2-Sub3BasisYear,0,1),1)*$L57*AN57+IF(EscalationBaseYear+3&gt;Sub3BasisYear,-FV(Sub3Escalation,EscalationBaseYear+3-Sub3BasisYear,0,1),1)*$M57*AN57+IF(EscalationBaseYear+4&gt;Sub3BasisYear,-FV(Sub3Escalation,EscalationBaseYear+4-Sub3BasisYear,0,1),1)*$N57*AN57</f>
        <v>0</v>
      </c>
      <c r="AP57" s="545">
        <f>Sub3APCRate*AL57</f>
        <v>0</v>
      </c>
      <c r="AQ57" s="545">
        <f>IF(EscalationBaseYear&gt;Sub3BasisYear,-FV(Sub3Escalation,EscalationBaseYear-Sub3BasisYear,0,1),1)*$J57*AM57+IF(EscalationBaseYear+1&gt;Sub3BasisYear,-FV(Sub3Escalation,EscalationBaseYear+1-Sub3BasisYear,0,1),1)*$K57*AM57+IF(EscalationBaseYear+2&gt;Sub3BasisYear,-FV(Sub3Escalation,EscalationBaseYear+2-Sub3BasisYear,0,1),1)*$L57*AM57+IF(EscalationBaseYear+3&gt;Sub3BasisYear,-FV(Sub3Escalation,EscalationBaseYear+3-Sub3BasisYear,0,1),1)*$M57*AM57+IF(EscalationBaseYear+4&gt;Sub3BasisYear,-FV(Sub3Escalation,EscalationBaseYear+4-Sub3BasisYear,0,1),1)*$N57*AM57</f>
        <v>0</v>
      </c>
      <c r="AR57" s="545">
        <f>Sub3Fee*AQ57</f>
        <v>0</v>
      </c>
    </row>
    <row r="58" spans="1:44" ht="22.5" customHeight="1">
      <c r="A58" s="177"/>
      <c r="B58" s="591">
        <f>IF('EXHIBIT B- LOE Detail Input'!B58=0,"",'EXHIBIT B- LOE Detail Input'!B58)</f>
      </c>
      <c r="C58" s="591">
        <f>IF('EXHIBIT B- LOE Detail Input'!C58=0,"",'EXHIBIT B- LOE Detail Input'!C58)</f>
      </c>
      <c r="D58" s="592">
        <f>IF('EXHIBIT B- LOE Detail Input'!D58=0,"",'EXHIBIT B- LOE Detail Input'!D58)</f>
      </c>
      <c r="E58" s="524">
        <f>Q58+X58+AE58+AL58</f>
        <v>0</v>
      </c>
      <c r="F58" s="523">
        <f t="shared" si="18"/>
        <v>0</v>
      </c>
      <c r="G58" s="523">
        <f t="shared" si="18"/>
        <v>0</v>
      </c>
      <c r="H58" s="545">
        <f>W58+AD58+AK58+AR58</f>
        <v>0</v>
      </c>
      <c r="I58" s="817"/>
      <c r="J58" s="822">
        <v>1</v>
      </c>
      <c r="K58" s="823"/>
      <c r="L58" s="823"/>
      <c r="M58" s="823"/>
      <c r="N58" s="824"/>
      <c r="O58" s="833">
        <f t="shared" si="19"/>
        <v>1</v>
      </c>
      <c r="P58" s="179"/>
      <c r="Q58" s="524">
        <f ca="1">OFFSET(PrimeName,ROW(Q58)-5,0,1,1)</f>
        <v>0</v>
      </c>
      <c r="R58" s="545">
        <f ca="1">OFFSET(PrimeName,ROW(R58)-5,1,1,1)</f>
        <v>0</v>
      </c>
      <c r="S58" s="545">
        <f ca="1">OFFSET(PrimeName,ROW(S58)-5,2,1,1)</f>
        <v>0</v>
      </c>
      <c r="T58" s="545">
        <f>IF(EscalationBaseYear&gt;PrimeBasisYear,-FV(PrimeEscalation,EscalationBaseYear-PrimeBasisYear,0,1),1)*$J58*S58+IF(EscalationBaseYear+1&gt;PrimeBasisYear,-FV(PrimeEscalation,EscalationBaseYear+1-PrimeBasisYear,0,1),1)*$K58*S58+IF(EscalationBaseYear+2&gt;PrimeBasisYear,-FV(PrimeEscalation,EscalationBaseYear+2-PrimeBasisYear,0,1),1)*$L58*S58+IF(EscalationBaseYear+3&gt;PrimeBasisYear,-FV(PrimeEscalation,EscalationBaseYear+3-PrimeBasisYear,0,1),1)*$M58*S58+IF(EscalationBaseYear+4&gt;PrimeBasisYear,-FV(PrimeEscalation,EscalationBaseYear+4-PrimeBasisYear,0,1),1)*$N58*S58</f>
        <v>0</v>
      </c>
      <c r="U58" s="545">
        <f>PrimeAPCRate*Q58</f>
        <v>0</v>
      </c>
      <c r="V58" s="545">
        <f>IF(EscalationBaseYear&gt;PrimeBasisYear,-FV(PrimeEscalation,EscalationBaseYear-PrimeBasisYear,0,1),1)*$J58*R58+IF(EscalationBaseYear+1&gt;PrimeBasisYear,-FV(PrimeEscalation,EscalationBaseYear+1-PrimeBasisYear,0,1),1)*$K58*R58+IF(EscalationBaseYear+2&gt;PrimeBasisYear,-FV(PrimeEscalation,EscalationBaseYear+2-PrimeBasisYear,0,1),1)*$L58*R58+IF(EscalationBaseYear+3&gt;PrimeBasisYear,-FV(PrimeEscalation,EscalationBaseYear+3-PrimeBasisYear,0,1),1)*$M58*R58+IF(EscalationBaseYear+4&gt;PrimeBasisYear,-FV(PrimeEscalation,EscalationBaseYear+4-PrimeBasisYear,0,1),1)*$N58*R58</f>
        <v>0</v>
      </c>
      <c r="W58" s="545">
        <f>PrimeFee*V58</f>
        <v>0</v>
      </c>
      <c r="X58" s="524">
        <f ca="1">OFFSET(SUB1Name,ROW(X58)-5,0,1,1)</f>
        <v>0</v>
      </c>
      <c r="Y58" s="545">
        <f ca="1">OFFSET(SUB1Name,ROW(Y58)-5,1,1,1)</f>
        <v>0</v>
      </c>
      <c r="Z58" s="545">
        <f ca="1">OFFSET(SUB1Name,ROW(Z58)-5,2,1,1)</f>
        <v>0</v>
      </c>
      <c r="AA58" s="545">
        <f>IF(EscalationBaseYear&gt;Sub1BasisYear,-FV(Sub1Escalation,EscalationBaseYear-Sub1BasisYear,0,1),1)*$J58*Z58+IF(EscalationBaseYear+1&gt;Sub1BasisYear,-FV(Sub1Escalation,EscalationBaseYear+1-Sub1BasisYear,0,1),1)*$K58*Z58+IF(EscalationBaseYear+2&gt;Sub1BasisYear,-FV(Sub1Escalation,EscalationBaseYear+2-Sub1BasisYear,0,1),1)*$L58*Z58+IF(EscalationBaseYear+3&gt;Sub1BasisYear,-FV(Sub1Escalation,EscalationBaseYear+3-Sub1BasisYear,0,1),1)*$M58*Z58+IF(EscalationBaseYear+4&gt;Sub1BasisYear,-FV(Sub1Escalation,EscalationBaseYear+4-Sub1BasisYear,0,1),1)*$N58*Z58</f>
        <v>0</v>
      </c>
      <c r="AB58" s="545">
        <f>Sub1APCRate*X58</f>
        <v>0</v>
      </c>
      <c r="AC58" s="545">
        <f>IF(EscalationBaseYear&gt;Sub1BasisYear,-FV(Sub1Escalation,EscalationBaseYear-Sub1BasisYear,0,1),1)*$J58*Y58+IF(EscalationBaseYear+1&gt;Sub1BasisYear,-FV(Sub1Escalation,EscalationBaseYear+1-Sub1BasisYear,0,1),1)*$K58*Y58+IF(EscalationBaseYear+2&gt;Sub1BasisYear,-FV(Sub1Escalation,EscalationBaseYear+2-Sub1BasisYear,0,1),1)*$L58*Y58+IF(EscalationBaseYear+3&gt;Sub1BasisYear,-FV(Sub1Escalation,EscalationBaseYear+3-Sub1BasisYear,0,1),1)*$M58*Y58+IF(EscalationBaseYear+4&gt;Sub1BasisYear,-FV(Sub1Escalation,EscalationBaseYear+4-Sub1BasisYear,0,1),1)*$N58*Y58</f>
        <v>0</v>
      </c>
      <c r="AD58" s="545">
        <f>Sub1Fee*AC58</f>
        <v>0</v>
      </c>
      <c r="AE58" s="524">
        <f ca="1">OFFSET(SUB2Name,ROW(AE58)-5,0,1,1)</f>
        <v>0</v>
      </c>
      <c r="AF58" s="545">
        <f ca="1">OFFSET(SUB2Name,ROW(AF58)-5,1,1,1)</f>
        <v>0</v>
      </c>
      <c r="AG58" s="545">
        <f ca="1">OFFSET(SUB2Name,ROW(AG58)-5,2,1,1)</f>
        <v>0</v>
      </c>
      <c r="AH58" s="545">
        <f>IF(EscalationBaseYear&gt;Sub2BasisYear,-FV(Sub2Escalation,EscalationBaseYear-Sub2BasisYear,0,1),1)*$J58*AG58+IF(EscalationBaseYear+1&gt;Sub2BasisYear,-FV(Sub2Escalation,EscalationBaseYear+1-Sub2BasisYear,0,1),1)*$K58*AG58+IF(EscalationBaseYear+2&gt;Sub2BasisYear,-FV(Sub2Escalation,EscalationBaseYear+2-Sub2BasisYear,0,1),1)*$L58*AG58+IF(EscalationBaseYear+3&gt;Sub2BasisYear,-FV(Sub2Escalation,EscalationBaseYear+3-Sub2BasisYear,0,1),1)*$M58*AG58+IF(EscalationBaseYear+4&gt;Sub2BasisYear,-FV(Sub2Escalation,EscalationBaseYear+4-Sub2BasisYear,0,1),1)*$N58*AG58</f>
        <v>0</v>
      </c>
      <c r="AI58" s="545">
        <f>Sub2APCRate*AE58</f>
        <v>0</v>
      </c>
      <c r="AJ58" s="545">
        <f>IF(EscalationBaseYear&gt;Sub2BasisYear,-FV(Sub2Escalation,EscalationBaseYear-Sub2BasisYear,0,1),1)*$J58*AF58+IF(EscalationBaseYear+1&gt;Sub2BasisYear,-FV(Sub2Escalation,EscalationBaseYear+1-Sub2BasisYear,0,1),1)*$K58*AF58+IF(EscalationBaseYear+2&gt;Sub2BasisYear,-FV(Sub2Escalation,EscalationBaseYear+2-Sub2BasisYear,0,1),1)*$L58*AF58+IF(EscalationBaseYear+3&gt;Sub2BasisYear,-FV(Sub2Escalation,EscalationBaseYear+3-Sub2BasisYear,0,1),1)*$M58*AF58+IF(EscalationBaseYear+4&gt;Sub2BasisYear,-FV(Sub2Escalation,EscalationBaseYear+4-Sub2BasisYear,0,1),1)*$N58*AF58</f>
        <v>0</v>
      </c>
      <c r="AK58" s="545">
        <f>Sub2Fee*AJ58</f>
        <v>0</v>
      </c>
      <c r="AL58" s="524">
        <f ca="1">OFFSET(SUB3Name,ROW(AL58)-5,0,1,1)</f>
        <v>0</v>
      </c>
      <c r="AM58" s="545">
        <f ca="1">OFFSET(SUB3Name,ROW(AM58)-5,1,1,1)</f>
        <v>0</v>
      </c>
      <c r="AN58" s="545">
        <f ca="1">OFFSET(SUB3Name,ROW(AN58)-5,2,1,1)</f>
        <v>0</v>
      </c>
      <c r="AO58" s="545">
        <f>IF(EscalationBaseYear&gt;Sub3BasisYear,-FV(Sub3Escalation,EscalationBaseYear-Sub3BasisYear,0,1),1)*$J58*AN58+IF(EscalationBaseYear+1&gt;Sub3BasisYear,-FV(Sub3Escalation,EscalationBaseYear+1-Sub3BasisYear,0,1),1)*$K58*AN58+IF(EscalationBaseYear+2&gt;Sub3BasisYear,-FV(Sub3Escalation,EscalationBaseYear+2-Sub3BasisYear,0,1),1)*$L58*AN58+IF(EscalationBaseYear+3&gt;Sub3BasisYear,-FV(Sub3Escalation,EscalationBaseYear+3-Sub3BasisYear,0,1),1)*$M58*AN58+IF(EscalationBaseYear+4&gt;Sub3BasisYear,-FV(Sub3Escalation,EscalationBaseYear+4-Sub3BasisYear,0,1),1)*$N58*AN58</f>
        <v>0</v>
      </c>
      <c r="AP58" s="545">
        <f>Sub3APCRate*AL58</f>
        <v>0</v>
      </c>
      <c r="AQ58" s="545">
        <f>IF(EscalationBaseYear&gt;Sub3BasisYear,-FV(Sub3Escalation,EscalationBaseYear-Sub3BasisYear,0,1),1)*$J58*AM58+IF(EscalationBaseYear+1&gt;Sub3BasisYear,-FV(Sub3Escalation,EscalationBaseYear+1-Sub3BasisYear,0,1),1)*$K58*AM58+IF(EscalationBaseYear+2&gt;Sub3BasisYear,-FV(Sub3Escalation,EscalationBaseYear+2-Sub3BasisYear,0,1),1)*$L58*AM58+IF(EscalationBaseYear+3&gt;Sub3BasisYear,-FV(Sub3Escalation,EscalationBaseYear+3-Sub3BasisYear,0,1),1)*$M58*AM58+IF(EscalationBaseYear+4&gt;Sub3BasisYear,-FV(Sub3Escalation,EscalationBaseYear+4-Sub3BasisYear,0,1),1)*$N58*AM58</f>
        <v>0</v>
      </c>
      <c r="AR58" s="545">
        <f>Sub3Fee*AQ58</f>
        <v>0</v>
      </c>
    </row>
    <row r="59" spans="1:44" ht="22.5" customHeight="1">
      <c r="A59" s="177"/>
      <c r="B59" s="591">
        <f>IF('EXHIBIT B- LOE Detail Input'!B59=0,"",'EXHIBIT B- LOE Detail Input'!B59)</f>
      </c>
      <c r="C59" s="591">
        <f>IF('EXHIBIT B- LOE Detail Input'!C59=0,"",'EXHIBIT B- LOE Detail Input'!C59)</f>
      </c>
      <c r="D59" s="592">
        <f>IF('EXHIBIT B- LOE Detail Input'!D59=0,"",'EXHIBIT B- LOE Detail Input'!D59)</f>
      </c>
      <c r="E59" s="524">
        <f>Q59+X59+AE59+AL59</f>
        <v>0</v>
      </c>
      <c r="F59" s="523">
        <f t="shared" si="18"/>
        <v>0</v>
      </c>
      <c r="G59" s="523">
        <f t="shared" si="18"/>
        <v>0</v>
      </c>
      <c r="H59" s="545">
        <f>W59+AD59+AK59+AR59</f>
        <v>0</v>
      </c>
      <c r="I59" s="817"/>
      <c r="J59" s="822">
        <v>1</v>
      </c>
      <c r="K59" s="823"/>
      <c r="L59" s="823"/>
      <c r="M59" s="823"/>
      <c r="N59" s="824"/>
      <c r="O59" s="833">
        <f t="shared" si="19"/>
        <v>1</v>
      </c>
      <c r="P59" s="179"/>
      <c r="Q59" s="524">
        <f ca="1">OFFSET(PrimeName,ROW(Q59)-5,0,1,1)</f>
        <v>0</v>
      </c>
      <c r="R59" s="545">
        <f ca="1">OFFSET(PrimeName,ROW(R59)-5,1,1,1)</f>
        <v>0</v>
      </c>
      <c r="S59" s="545">
        <f ca="1">OFFSET(PrimeName,ROW(S59)-5,2,1,1)</f>
        <v>0</v>
      </c>
      <c r="T59" s="545">
        <f>IF(EscalationBaseYear&gt;PrimeBasisYear,-FV(PrimeEscalation,EscalationBaseYear-PrimeBasisYear,0,1),1)*$J59*S59+IF(EscalationBaseYear+1&gt;PrimeBasisYear,-FV(PrimeEscalation,EscalationBaseYear+1-PrimeBasisYear,0,1),1)*$K59*S59+IF(EscalationBaseYear+2&gt;PrimeBasisYear,-FV(PrimeEscalation,EscalationBaseYear+2-PrimeBasisYear,0,1),1)*$L59*S59+IF(EscalationBaseYear+3&gt;PrimeBasisYear,-FV(PrimeEscalation,EscalationBaseYear+3-PrimeBasisYear,0,1),1)*$M59*S59+IF(EscalationBaseYear+4&gt;PrimeBasisYear,-FV(PrimeEscalation,EscalationBaseYear+4-PrimeBasisYear,0,1),1)*$N59*S59</f>
        <v>0</v>
      </c>
      <c r="U59" s="545">
        <f>PrimeAPCRate*Q59</f>
        <v>0</v>
      </c>
      <c r="V59" s="545">
        <f>IF(EscalationBaseYear&gt;PrimeBasisYear,-FV(PrimeEscalation,EscalationBaseYear-PrimeBasisYear,0,1),1)*$J59*R59+IF(EscalationBaseYear+1&gt;PrimeBasisYear,-FV(PrimeEscalation,EscalationBaseYear+1-PrimeBasisYear,0,1),1)*$K59*R59+IF(EscalationBaseYear+2&gt;PrimeBasisYear,-FV(PrimeEscalation,EscalationBaseYear+2-PrimeBasisYear,0,1),1)*$L59*R59+IF(EscalationBaseYear+3&gt;PrimeBasisYear,-FV(PrimeEscalation,EscalationBaseYear+3-PrimeBasisYear,0,1),1)*$M59*R59+IF(EscalationBaseYear+4&gt;PrimeBasisYear,-FV(PrimeEscalation,EscalationBaseYear+4-PrimeBasisYear,0,1),1)*$N59*R59</f>
        <v>0</v>
      </c>
      <c r="W59" s="545">
        <f>PrimeFee*V59</f>
        <v>0</v>
      </c>
      <c r="X59" s="524">
        <f ca="1">OFFSET(SUB1Name,ROW(X59)-5,0,1,1)</f>
        <v>0</v>
      </c>
      <c r="Y59" s="545">
        <f ca="1">OFFSET(SUB1Name,ROW(Y59)-5,1,1,1)</f>
        <v>0</v>
      </c>
      <c r="Z59" s="545">
        <f ca="1">OFFSET(SUB1Name,ROW(Z59)-5,2,1,1)</f>
        <v>0</v>
      </c>
      <c r="AA59" s="545">
        <f>IF(EscalationBaseYear&gt;Sub1BasisYear,-FV(Sub1Escalation,EscalationBaseYear-Sub1BasisYear,0,1),1)*$J59*Z59+IF(EscalationBaseYear+1&gt;Sub1BasisYear,-FV(Sub1Escalation,EscalationBaseYear+1-Sub1BasisYear,0,1),1)*$K59*Z59+IF(EscalationBaseYear+2&gt;Sub1BasisYear,-FV(Sub1Escalation,EscalationBaseYear+2-Sub1BasisYear,0,1),1)*$L59*Z59+IF(EscalationBaseYear+3&gt;Sub1BasisYear,-FV(Sub1Escalation,EscalationBaseYear+3-Sub1BasisYear,0,1),1)*$M59*Z59+IF(EscalationBaseYear+4&gt;Sub1BasisYear,-FV(Sub1Escalation,EscalationBaseYear+4-Sub1BasisYear,0,1),1)*$N59*Z59</f>
        <v>0</v>
      </c>
      <c r="AB59" s="545">
        <f>Sub1APCRate*X59</f>
        <v>0</v>
      </c>
      <c r="AC59" s="545">
        <f>IF(EscalationBaseYear&gt;Sub1BasisYear,-FV(Sub1Escalation,EscalationBaseYear-Sub1BasisYear,0,1),1)*$J59*Y59+IF(EscalationBaseYear+1&gt;Sub1BasisYear,-FV(Sub1Escalation,EscalationBaseYear+1-Sub1BasisYear,0,1),1)*$K59*Y59+IF(EscalationBaseYear+2&gt;Sub1BasisYear,-FV(Sub1Escalation,EscalationBaseYear+2-Sub1BasisYear,0,1),1)*$L59*Y59+IF(EscalationBaseYear+3&gt;Sub1BasisYear,-FV(Sub1Escalation,EscalationBaseYear+3-Sub1BasisYear,0,1),1)*$M59*Y59+IF(EscalationBaseYear+4&gt;Sub1BasisYear,-FV(Sub1Escalation,EscalationBaseYear+4-Sub1BasisYear,0,1),1)*$N59*Y59</f>
        <v>0</v>
      </c>
      <c r="AD59" s="545">
        <f>Sub1Fee*AC59</f>
        <v>0</v>
      </c>
      <c r="AE59" s="524">
        <f ca="1">OFFSET(SUB2Name,ROW(AE59)-5,0,1,1)</f>
        <v>0</v>
      </c>
      <c r="AF59" s="545">
        <f ca="1">OFFSET(SUB2Name,ROW(AF59)-5,1,1,1)</f>
        <v>0</v>
      </c>
      <c r="AG59" s="545">
        <f ca="1">OFFSET(SUB2Name,ROW(AG59)-5,2,1,1)</f>
        <v>0</v>
      </c>
      <c r="AH59" s="545">
        <f>IF(EscalationBaseYear&gt;Sub2BasisYear,-FV(Sub2Escalation,EscalationBaseYear-Sub2BasisYear,0,1),1)*$J59*AG59+IF(EscalationBaseYear+1&gt;Sub2BasisYear,-FV(Sub2Escalation,EscalationBaseYear+1-Sub2BasisYear,0,1),1)*$K59*AG59+IF(EscalationBaseYear+2&gt;Sub2BasisYear,-FV(Sub2Escalation,EscalationBaseYear+2-Sub2BasisYear,0,1),1)*$L59*AG59+IF(EscalationBaseYear+3&gt;Sub2BasisYear,-FV(Sub2Escalation,EscalationBaseYear+3-Sub2BasisYear,0,1),1)*$M59*AG59+IF(EscalationBaseYear+4&gt;Sub2BasisYear,-FV(Sub2Escalation,EscalationBaseYear+4-Sub2BasisYear,0,1),1)*$N59*AG59</f>
        <v>0</v>
      </c>
      <c r="AI59" s="545">
        <f>Sub2APCRate*AE59</f>
        <v>0</v>
      </c>
      <c r="AJ59" s="545">
        <f>IF(EscalationBaseYear&gt;Sub2BasisYear,-FV(Sub2Escalation,EscalationBaseYear-Sub2BasisYear,0,1),1)*$J59*AF59+IF(EscalationBaseYear+1&gt;Sub2BasisYear,-FV(Sub2Escalation,EscalationBaseYear+1-Sub2BasisYear,0,1),1)*$K59*AF59+IF(EscalationBaseYear+2&gt;Sub2BasisYear,-FV(Sub2Escalation,EscalationBaseYear+2-Sub2BasisYear,0,1),1)*$L59*AF59+IF(EscalationBaseYear+3&gt;Sub2BasisYear,-FV(Sub2Escalation,EscalationBaseYear+3-Sub2BasisYear,0,1),1)*$M59*AF59+IF(EscalationBaseYear+4&gt;Sub2BasisYear,-FV(Sub2Escalation,EscalationBaseYear+4-Sub2BasisYear,0,1),1)*$N59*AF59</f>
        <v>0</v>
      </c>
      <c r="AK59" s="545">
        <f>Sub2Fee*AJ59</f>
        <v>0</v>
      </c>
      <c r="AL59" s="524">
        <f ca="1">OFFSET(SUB3Name,ROW(AL59)-5,0,1,1)</f>
        <v>0</v>
      </c>
      <c r="AM59" s="545">
        <f ca="1">OFFSET(SUB3Name,ROW(AM59)-5,1,1,1)</f>
        <v>0</v>
      </c>
      <c r="AN59" s="545">
        <f ca="1">OFFSET(SUB3Name,ROW(AN59)-5,2,1,1)</f>
        <v>0</v>
      </c>
      <c r="AO59" s="545">
        <f>IF(EscalationBaseYear&gt;Sub3BasisYear,-FV(Sub3Escalation,EscalationBaseYear-Sub3BasisYear,0,1),1)*$J59*AN59+IF(EscalationBaseYear+1&gt;Sub3BasisYear,-FV(Sub3Escalation,EscalationBaseYear+1-Sub3BasisYear,0,1),1)*$K59*AN59+IF(EscalationBaseYear+2&gt;Sub3BasisYear,-FV(Sub3Escalation,EscalationBaseYear+2-Sub3BasisYear,0,1),1)*$L59*AN59+IF(EscalationBaseYear+3&gt;Sub3BasisYear,-FV(Sub3Escalation,EscalationBaseYear+3-Sub3BasisYear,0,1),1)*$M59*AN59+IF(EscalationBaseYear+4&gt;Sub3BasisYear,-FV(Sub3Escalation,EscalationBaseYear+4-Sub3BasisYear,0,1),1)*$N59*AN59</f>
        <v>0</v>
      </c>
      <c r="AP59" s="545">
        <f>Sub3APCRate*AL59</f>
        <v>0</v>
      </c>
      <c r="AQ59" s="545">
        <f>IF(EscalationBaseYear&gt;Sub3BasisYear,-FV(Sub3Escalation,EscalationBaseYear-Sub3BasisYear,0,1),1)*$J59*AM59+IF(EscalationBaseYear+1&gt;Sub3BasisYear,-FV(Sub3Escalation,EscalationBaseYear+1-Sub3BasisYear,0,1),1)*$K59*AM59+IF(EscalationBaseYear+2&gt;Sub3BasisYear,-FV(Sub3Escalation,EscalationBaseYear+2-Sub3BasisYear,0,1),1)*$L59*AM59+IF(EscalationBaseYear+3&gt;Sub3BasisYear,-FV(Sub3Escalation,EscalationBaseYear+3-Sub3BasisYear,0,1),1)*$M59*AM59+IF(EscalationBaseYear+4&gt;Sub3BasisYear,-FV(Sub3Escalation,EscalationBaseYear+4-Sub3BasisYear,0,1),1)*$N59*AM59</f>
        <v>0</v>
      </c>
      <c r="AR59" s="545">
        <f>Sub3Fee*AQ59</f>
        <v>0</v>
      </c>
    </row>
    <row r="60" spans="1:44" ht="22.5" customHeight="1">
      <c r="A60" s="177"/>
      <c r="B60" s="591">
        <f>IF('EXHIBIT B- LOE Detail Input'!B60=0,"",'EXHIBIT B- LOE Detail Input'!B60)</f>
      </c>
      <c r="C60" s="591">
        <f>IF('EXHIBIT B- LOE Detail Input'!C60=0,"",'EXHIBIT B- LOE Detail Input'!C60)</f>
      </c>
      <c r="D60" s="592">
        <f>IF('EXHIBIT B- LOE Detail Input'!D60=0,"",'EXHIBIT B- LOE Detail Input'!D60)</f>
      </c>
      <c r="E60" s="524">
        <f>Q60+X60+AE60+AL60</f>
        <v>0</v>
      </c>
      <c r="F60" s="523">
        <f t="shared" si="18"/>
        <v>0</v>
      </c>
      <c r="G60" s="523">
        <f t="shared" si="18"/>
        <v>0</v>
      </c>
      <c r="H60" s="545">
        <f>W60+AD60+AK60+AR60</f>
        <v>0</v>
      </c>
      <c r="I60" s="817"/>
      <c r="J60" s="822">
        <v>1</v>
      </c>
      <c r="K60" s="823"/>
      <c r="L60" s="823"/>
      <c r="M60" s="823"/>
      <c r="N60" s="824"/>
      <c r="O60" s="833">
        <f t="shared" si="19"/>
        <v>1</v>
      </c>
      <c r="P60" s="179"/>
      <c r="Q60" s="524">
        <f ca="1">OFFSET(PrimeName,ROW(Q60)-5,0,1,1)</f>
        <v>0</v>
      </c>
      <c r="R60" s="545">
        <f ca="1">OFFSET(PrimeName,ROW(R60)-5,1,1,1)</f>
        <v>0</v>
      </c>
      <c r="S60" s="545">
        <f ca="1">OFFSET(PrimeName,ROW(S60)-5,2,1,1)</f>
        <v>0</v>
      </c>
      <c r="T60" s="545">
        <f>IF(EscalationBaseYear&gt;PrimeBasisYear,-FV(PrimeEscalation,EscalationBaseYear-PrimeBasisYear,0,1),1)*$J60*S60+IF(EscalationBaseYear+1&gt;PrimeBasisYear,-FV(PrimeEscalation,EscalationBaseYear+1-PrimeBasisYear,0,1),1)*$K60*S60+IF(EscalationBaseYear+2&gt;PrimeBasisYear,-FV(PrimeEscalation,EscalationBaseYear+2-PrimeBasisYear,0,1),1)*$L60*S60+IF(EscalationBaseYear+3&gt;PrimeBasisYear,-FV(PrimeEscalation,EscalationBaseYear+3-PrimeBasisYear,0,1),1)*$M60*S60+IF(EscalationBaseYear+4&gt;PrimeBasisYear,-FV(PrimeEscalation,EscalationBaseYear+4-PrimeBasisYear,0,1),1)*$N60*S60</f>
        <v>0</v>
      </c>
      <c r="U60" s="545">
        <f>PrimeAPCRate*Q60</f>
        <v>0</v>
      </c>
      <c r="V60" s="545">
        <f>IF(EscalationBaseYear&gt;PrimeBasisYear,-FV(PrimeEscalation,EscalationBaseYear-PrimeBasisYear,0,1),1)*$J60*R60+IF(EscalationBaseYear+1&gt;PrimeBasisYear,-FV(PrimeEscalation,EscalationBaseYear+1-PrimeBasisYear,0,1),1)*$K60*R60+IF(EscalationBaseYear+2&gt;PrimeBasisYear,-FV(PrimeEscalation,EscalationBaseYear+2-PrimeBasisYear,0,1),1)*$L60*R60+IF(EscalationBaseYear+3&gt;PrimeBasisYear,-FV(PrimeEscalation,EscalationBaseYear+3-PrimeBasisYear,0,1),1)*$M60*R60+IF(EscalationBaseYear+4&gt;PrimeBasisYear,-FV(PrimeEscalation,EscalationBaseYear+4-PrimeBasisYear,0,1),1)*$N60*R60</f>
        <v>0</v>
      </c>
      <c r="W60" s="545">
        <f>PrimeFee*V60</f>
        <v>0</v>
      </c>
      <c r="X60" s="524">
        <f ca="1">OFFSET(SUB1Name,ROW(X60)-5,0,1,1)</f>
        <v>0</v>
      </c>
      <c r="Y60" s="545">
        <f ca="1">OFFSET(SUB1Name,ROW(Y60)-5,1,1,1)</f>
        <v>0</v>
      </c>
      <c r="Z60" s="545">
        <f ca="1">OFFSET(SUB1Name,ROW(Z60)-5,2,1,1)</f>
        <v>0</v>
      </c>
      <c r="AA60" s="545">
        <f>IF(EscalationBaseYear&gt;Sub1BasisYear,-FV(Sub1Escalation,EscalationBaseYear-Sub1BasisYear,0,1),1)*$J60*Z60+IF(EscalationBaseYear+1&gt;Sub1BasisYear,-FV(Sub1Escalation,EscalationBaseYear+1-Sub1BasisYear,0,1),1)*$K60*Z60+IF(EscalationBaseYear+2&gt;Sub1BasisYear,-FV(Sub1Escalation,EscalationBaseYear+2-Sub1BasisYear,0,1),1)*$L60*Z60+IF(EscalationBaseYear+3&gt;Sub1BasisYear,-FV(Sub1Escalation,EscalationBaseYear+3-Sub1BasisYear,0,1),1)*$M60*Z60+IF(EscalationBaseYear+4&gt;Sub1BasisYear,-FV(Sub1Escalation,EscalationBaseYear+4-Sub1BasisYear,0,1),1)*$N60*Z60</f>
        <v>0</v>
      </c>
      <c r="AB60" s="545">
        <f>Sub1APCRate*X60</f>
        <v>0</v>
      </c>
      <c r="AC60" s="545">
        <f>IF(EscalationBaseYear&gt;Sub1BasisYear,-FV(Sub1Escalation,EscalationBaseYear-Sub1BasisYear,0,1),1)*$J60*Y60+IF(EscalationBaseYear+1&gt;Sub1BasisYear,-FV(Sub1Escalation,EscalationBaseYear+1-Sub1BasisYear,0,1),1)*$K60*Y60+IF(EscalationBaseYear+2&gt;Sub1BasisYear,-FV(Sub1Escalation,EscalationBaseYear+2-Sub1BasisYear,0,1),1)*$L60*Y60+IF(EscalationBaseYear+3&gt;Sub1BasisYear,-FV(Sub1Escalation,EscalationBaseYear+3-Sub1BasisYear,0,1),1)*$M60*Y60+IF(EscalationBaseYear+4&gt;Sub1BasisYear,-FV(Sub1Escalation,EscalationBaseYear+4-Sub1BasisYear,0,1),1)*$N60*Y60</f>
        <v>0</v>
      </c>
      <c r="AD60" s="545">
        <f>Sub1Fee*AC60</f>
        <v>0</v>
      </c>
      <c r="AE60" s="524">
        <f ca="1">OFFSET(SUB2Name,ROW(AE60)-5,0,1,1)</f>
        <v>0</v>
      </c>
      <c r="AF60" s="545">
        <f ca="1">OFFSET(SUB2Name,ROW(AF60)-5,1,1,1)</f>
        <v>0</v>
      </c>
      <c r="AG60" s="545">
        <f ca="1">OFFSET(SUB2Name,ROW(AG60)-5,2,1,1)</f>
        <v>0</v>
      </c>
      <c r="AH60" s="545">
        <f>IF(EscalationBaseYear&gt;Sub2BasisYear,-FV(Sub2Escalation,EscalationBaseYear-Sub2BasisYear,0,1),1)*$J60*AG60+IF(EscalationBaseYear+1&gt;Sub2BasisYear,-FV(Sub2Escalation,EscalationBaseYear+1-Sub2BasisYear,0,1),1)*$K60*AG60+IF(EscalationBaseYear+2&gt;Sub2BasisYear,-FV(Sub2Escalation,EscalationBaseYear+2-Sub2BasisYear,0,1),1)*$L60*AG60+IF(EscalationBaseYear+3&gt;Sub2BasisYear,-FV(Sub2Escalation,EscalationBaseYear+3-Sub2BasisYear,0,1),1)*$M60*AG60+IF(EscalationBaseYear+4&gt;Sub2BasisYear,-FV(Sub2Escalation,EscalationBaseYear+4-Sub2BasisYear,0,1),1)*$N60*AG60</f>
        <v>0</v>
      </c>
      <c r="AI60" s="545">
        <f>Sub2APCRate*AE60</f>
        <v>0</v>
      </c>
      <c r="AJ60" s="545">
        <f>IF(EscalationBaseYear&gt;Sub2BasisYear,-FV(Sub2Escalation,EscalationBaseYear-Sub2BasisYear,0,1),1)*$J60*AF60+IF(EscalationBaseYear+1&gt;Sub2BasisYear,-FV(Sub2Escalation,EscalationBaseYear+1-Sub2BasisYear,0,1),1)*$K60*AF60+IF(EscalationBaseYear+2&gt;Sub2BasisYear,-FV(Sub2Escalation,EscalationBaseYear+2-Sub2BasisYear,0,1),1)*$L60*AF60+IF(EscalationBaseYear+3&gt;Sub2BasisYear,-FV(Sub2Escalation,EscalationBaseYear+3-Sub2BasisYear,0,1),1)*$M60*AF60+IF(EscalationBaseYear+4&gt;Sub2BasisYear,-FV(Sub2Escalation,EscalationBaseYear+4-Sub2BasisYear,0,1),1)*$N60*AF60</f>
        <v>0</v>
      </c>
      <c r="AK60" s="545">
        <f>Sub2Fee*AJ60</f>
        <v>0</v>
      </c>
      <c r="AL60" s="524">
        <f ca="1">OFFSET(SUB3Name,ROW(AL60)-5,0,1,1)</f>
        <v>0</v>
      </c>
      <c r="AM60" s="545">
        <f ca="1">OFFSET(SUB3Name,ROW(AM60)-5,1,1,1)</f>
        <v>0</v>
      </c>
      <c r="AN60" s="545">
        <f ca="1">OFFSET(SUB3Name,ROW(AN60)-5,2,1,1)</f>
        <v>0</v>
      </c>
      <c r="AO60" s="545">
        <f>IF(EscalationBaseYear&gt;Sub3BasisYear,-FV(Sub3Escalation,EscalationBaseYear-Sub3BasisYear,0,1),1)*$J60*AN60+IF(EscalationBaseYear+1&gt;Sub3BasisYear,-FV(Sub3Escalation,EscalationBaseYear+1-Sub3BasisYear,0,1),1)*$K60*AN60+IF(EscalationBaseYear+2&gt;Sub3BasisYear,-FV(Sub3Escalation,EscalationBaseYear+2-Sub3BasisYear,0,1),1)*$L60*AN60+IF(EscalationBaseYear+3&gt;Sub3BasisYear,-FV(Sub3Escalation,EscalationBaseYear+3-Sub3BasisYear,0,1),1)*$M60*AN60+IF(EscalationBaseYear+4&gt;Sub3BasisYear,-FV(Sub3Escalation,EscalationBaseYear+4-Sub3BasisYear,0,1),1)*$N60*AN60</f>
        <v>0</v>
      </c>
      <c r="AP60" s="545">
        <f>Sub3APCRate*AL60</f>
        <v>0</v>
      </c>
      <c r="AQ60" s="545">
        <f>IF(EscalationBaseYear&gt;Sub3BasisYear,-FV(Sub3Escalation,EscalationBaseYear-Sub3BasisYear,0,1),1)*$J60*AM60+IF(EscalationBaseYear+1&gt;Sub3BasisYear,-FV(Sub3Escalation,EscalationBaseYear+1-Sub3BasisYear,0,1),1)*$K60*AM60+IF(EscalationBaseYear+2&gt;Sub3BasisYear,-FV(Sub3Escalation,EscalationBaseYear+2-Sub3BasisYear,0,1),1)*$L60*AM60+IF(EscalationBaseYear+3&gt;Sub3BasisYear,-FV(Sub3Escalation,EscalationBaseYear+3-Sub3BasisYear,0,1),1)*$M60*AM60+IF(EscalationBaseYear+4&gt;Sub3BasisYear,-FV(Sub3Escalation,EscalationBaseYear+4-Sub3BasisYear,0,1),1)*$N60*AM60</f>
        <v>0</v>
      </c>
      <c r="AR60" s="545">
        <f>Sub3Fee*AQ60</f>
        <v>0</v>
      </c>
    </row>
    <row r="61" spans="1:44" ht="22.5" customHeight="1" thickBot="1">
      <c r="A61" s="177"/>
      <c r="B61" s="613">
        <f>IF('EXHIBIT B- LOE Detail Input'!B61=0,"",'EXHIBIT B- LOE Detail Input'!B61)</f>
      </c>
      <c r="C61" s="613">
        <f>IF('EXHIBIT B- LOE Detail Input'!C61=0,"",'EXHIBIT B- LOE Detail Input'!C61)</f>
      </c>
      <c r="D61" s="614">
        <f>IF('EXHIBIT B- LOE Detail Input'!D61=0,"",'EXHIBIT B- LOE Detail Input'!D61)</f>
      </c>
      <c r="E61" s="535">
        <f>Q61+X61+AE61+AL61</f>
        <v>0</v>
      </c>
      <c r="F61" s="534">
        <f t="shared" si="18"/>
        <v>0</v>
      </c>
      <c r="G61" s="534">
        <f t="shared" si="18"/>
        <v>0</v>
      </c>
      <c r="H61" s="581">
        <f>W61+AD61+AK61+AR61</f>
        <v>0</v>
      </c>
      <c r="I61" s="817"/>
      <c r="J61" s="825">
        <v>1</v>
      </c>
      <c r="K61" s="826"/>
      <c r="L61" s="826"/>
      <c r="M61" s="826"/>
      <c r="N61" s="827"/>
      <c r="O61" s="831">
        <f t="shared" si="19"/>
        <v>1</v>
      </c>
      <c r="P61" s="179"/>
      <c r="Q61" s="535">
        <f ca="1">OFFSET(PrimeName,ROW(Q61)-5,0,1,1)</f>
        <v>0</v>
      </c>
      <c r="R61" s="581">
        <f ca="1">OFFSET(PrimeName,ROW(R61)-5,1,1,1)</f>
        <v>0</v>
      </c>
      <c r="S61" s="581">
        <f ca="1">OFFSET(PrimeName,ROW(S61)-5,2,1,1)</f>
        <v>0</v>
      </c>
      <c r="T61" s="581">
        <f>IF(EscalationBaseYear&gt;PrimeBasisYear,-FV(PrimeEscalation,EscalationBaseYear-PrimeBasisYear,0,1),1)*$J61*S61+IF(EscalationBaseYear+1&gt;PrimeBasisYear,-FV(PrimeEscalation,EscalationBaseYear+1-PrimeBasisYear,0,1),1)*$K61*S61+IF(EscalationBaseYear+2&gt;PrimeBasisYear,-FV(PrimeEscalation,EscalationBaseYear+2-PrimeBasisYear,0,1),1)*$L61*S61+IF(EscalationBaseYear+3&gt;PrimeBasisYear,-FV(PrimeEscalation,EscalationBaseYear+3-PrimeBasisYear,0,1),1)*$M61*S61+IF(EscalationBaseYear+4&gt;PrimeBasisYear,-FV(PrimeEscalation,EscalationBaseYear+4-PrimeBasisYear,0,1),1)*$N61*S61</f>
        <v>0</v>
      </c>
      <c r="U61" s="581">
        <f>PrimeAPCRate*Q61</f>
        <v>0</v>
      </c>
      <c r="V61" s="581">
        <f>IF(EscalationBaseYear&gt;PrimeBasisYear,-FV(PrimeEscalation,EscalationBaseYear-PrimeBasisYear,0,1),1)*$J61*R61+IF(EscalationBaseYear+1&gt;PrimeBasisYear,-FV(PrimeEscalation,EscalationBaseYear+1-PrimeBasisYear,0,1),1)*$K61*R61+IF(EscalationBaseYear+2&gt;PrimeBasisYear,-FV(PrimeEscalation,EscalationBaseYear+2-PrimeBasisYear,0,1),1)*$L61*R61+IF(EscalationBaseYear+3&gt;PrimeBasisYear,-FV(PrimeEscalation,EscalationBaseYear+3-PrimeBasisYear,0,1),1)*$M61*R61+IF(EscalationBaseYear+4&gt;PrimeBasisYear,-FV(PrimeEscalation,EscalationBaseYear+4-PrimeBasisYear,0,1),1)*$N61*R61</f>
        <v>0</v>
      </c>
      <c r="W61" s="581">
        <f>PrimeFee*V61</f>
        <v>0</v>
      </c>
      <c r="X61" s="535">
        <f ca="1">OFFSET(SUB1Name,ROW(X61)-5,0,1,1)</f>
        <v>0</v>
      </c>
      <c r="Y61" s="581">
        <f ca="1">OFFSET(SUB1Name,ROW(Y61)-5,1,1,1)</f>
        <v>0</v>
      </c>
      <c r="Z61" s="581">
        <f ca="1">OFFSET(SUB1Name,ROW(Z61)-5,2,1,1)</f>
        <v>0</v>
      </c>
      <c r="AA61" s="581">
        <f>IF(EscalationBaseYear&gt;Sub1BasisYear,-FV(Sub1Escalation,EscalationBaseYear-Sub1BasisYear,0,1),1)*$J61*Z61+IF(EscalationBaseYear+1&gt;Sub1BasisYear,-FV(Sub1Escalation,EscalationBaseYear+1-Sub1BasisYear,0,1),1)*$K61*Z61+IF(EscalationBaseYear+2&gt;Sub1BasisYear,-FV(Sub1Escalation,EscalationBaseYear+2-Sub1BasisYear,0,1),1)*$L61*Z61+IF(EscalationBaseYear+3&gt;Sub1BasisYear,-FV(Sub1Escalation,EscalationBaseYear+3-Sub1BasisYear,0,1),1)*$M61*Z61+IF(EscalationBaseYear+4&gt;Sub1BasisYear,-FV(Sub1Escalation,EscalationBaseYear+4-Sub1BasisYear,0,1),1)*$N61*Z61</f>
        <v>0</v>
      </c>
      <c r="AB61" s="581">
        <f>Sub1APCRate*X61</f>
        <v>0</v>
      </c>
      <c r="AC61" s="581">
        <f>IF(EscalationBaseYear&gt;Sub1BasisYear,-FV(Sub1Escalation,EscalationBaseYear-Sub1BasisYear,0,1),1)*$J61*Y61+IF(EscalationBaseYear+1&gt;Sub1BasisYear,-FV(Sub1Escalation,EscalationBaseYear+1-Sub1BasisYear,0,1),1)*$K61*Y61+IF(EscalationBaseYear+2&gt;Sub1BasisYear,-FV(Sub1Escalation,EscalationBaseYear+2-Sub1BasisYear,0,1),1)*$L61*Y61+IF(EscalationBaseYear+3&gt;Sub1BasisYear,-FV(Sub1Escalation,EscalationBaseYear+3-Sub1BasisYear,0,1),1)*$M61*Y61+IF(EscalationBaseYear+4&gt;Sub1BasisYear,-FV(Sub1Escalation,EscalationBaseYear+4-Sub1BasisYear,0,1),1)*$N61*Y61</f>
        <v>0</v>
      </c>
      <c r="AD61" s="581">
        <f>Sub1Fee*AC61</f>
        <v>0</v>
      </c>
      <c r="AE61" s="535">
        <f ca="1">OFFSET(SUB2Name,ROW(AE61)-5,0,1,1)</f>
        <v>0</v>
      </c>
      <c r="AF61" s="581">
        <f ca="1">OFFSET(SUB2Name,ROW(AF61)-5,1,1,1)</f>
        <v>0</v>
      </c>
      <c r="AG61" s="581">
        <f ca="1">OFFSET(SUB2Name,ROW(AG61)-5,2,1,1)</f>
        <v>0</v>
      </c>
      <c r="AH61" s="581">
        <f>IF(EscalationBaseYear&gt;Sub2BasisYear,-FV(Sub2Escalation,EscalationBaseYear-Sub2BasisYear,0,1),1)*$J61*AG61+IF(EscalationBaseYear+1&gt;Sub2BasisYear,-FV(Sub2Escalation,EscalationBaseYear+1-Sub2BasisYear,0,1),1)*$K61*AG61+IF(EscalationBaseYear+2&gt;Sub2BasisYear,-FV(Sub2Escalation,EscalationBaseYear+2-Sub2BasisYear,0,1),1)*$L61*AG61+IF(EscalationBaseYear+3&gt;Sub2BasisYear,-FV(Sub2Escalation,EscalationBaseYear+3-Sub2BasisYear,0,1),1)*$M61*AG61+IF(EscalationBaseYear+4&gt;Sub2BasisYear,-FV(Sub2Escalation,EscalationBaseYear+4-Sub2BasisYear,0,1),1)*$N61*AG61</f>
        <v>0</v>
      </c>
      <c r="AI61" s="581">
        <f>Sub2APCRate*AE61</f>
        <v>0</v>
      </c>
      <c r="AJ61" s="581">
        <f>IF(EscalationBaseYear&gt;Sub2BasisYear,-FV(Sub2Escalation,EscalationBaseYear-Sub2BasisYear,0,1),1)*$J61*AF61+IF(EscalationBaseYear+1&gt;Sub2BasisYear,-FV(Sub2Escalation,EscalationBaseYear+1-Sub2BasisYear,0,1),1)*$K61*AF61+IF(EscalationBaseYear+2&gt;Sub2BasisYear,-FV(Sub2Escalation,EscalationBaseYear+2-Sub2BasisYear,0,1),1)*$L61*AF61+IF(EscalationBaseYear+3&gt;Sub2BasisYear,-FV(Sub2Escalation,EscalationBaseYear+3-Sub2BasisYear,0,1),1)*$M61*AF61+IF(EscalationBaseYear+4&gt;Sub2BasisYear,-FV(Sub2Escalation,EscalationBaseYear+4-Sub2BasisYear,0,1),1)*$N61*AF61</f>
        <v>0</v>
      </c>
      <c r="AK61" s="581">
        <f>Sub2Fee*AJ61</f>
        <v>0</v>
      </c>
      <c r="AL61" s="535">
        <f ca="1">OFFSET(SUB3Name,ROW(AL61)-5,0,1,1)</f>
        <v>0</v>
      </c>
      <c r="AM61" s="581">
        <f ca="1">OFFSET(SUB3Name,ROW(AM61)-5,1,1,1)</f>
        <v>0</v>
      </c>
      <c r="AN61" s="581">
        <f ca="1">OFFSET(SUB3Name,ROW(AN61)-5,2,1,1)</f>
        <v>0</v>
      </c>
      <c r="AO61" s="581">
        <f>IF(EscalationBaseYear&gt;Sub3BasisYear,-FV(Sub3Escalation,EscalationBaseYear-Sub3BasisYear,0,1),1)*$J61*AN61+IF(EscalationBaseYear+1&gt;Sub3BasisYear,-FV(Sub3Escalation,EscalationBaseYear+1-Sub3BasisYear,0,1),1)*$K61*AN61+IF(EscalationBaseYear+2&gt;Sub3BasisYear,-FV(Sub3Escalation,EscalationBaseYear+2-Sub3BasisYear,0,1),1)*$L61*AN61+IF(EscalationBaseYear+3&gt;Sub3BasisYear,-FV(Sub3Escalation,EscalationBaseYear+3-Sub3BasisYear,0,1),1)*$M61*AN61+IF(EscalationBaseYear+4&gt;Sub3BasisYear,-FV(Sub3Escalation,EscalationBaseYear+4-Sub3BasisYear,0,1),1)*$N61*AN61</f>
        <v>0</v>
      </c>
      <c r="AP61" s="581">
        <f>Sub3APCRate*AL61</f>
        <v>0</v>
      </c>
      <c r="AQ61" s="581">
        <f>IF(EscalationBaseYear&gt;Sub3BasisYear,-FV(Sub3Escalation,EscalationBaseYear-Sub3BasisYear,0,1),1)*$J61*AM61+IF(EscalationBaseYear+1&gt;Sub3BasisYear,-FV(Sub3Escalation,EscalationBaseYear+1-Sub3BasisYear,0,1),1)*$K61*AM61+IF(EscalationBaseYear+2&gt;Sub3BasisYear,-FV(Sub3Escalation,EscalationBaseYear+2-Sub3BasisYear,0,1),1)*$L61*AM61+IF(EscalationBaseYear+3&gt;Sub3BasisYear,-FV(Sub3Escalation,EscalationBaseYear+3-Sub3BasisYear,0,1),1)*$M61*AM61+IF(EscalationBaseYear+4&gt;Sub3BasisYear,-FV(Sub3Escalation,EscalationBaseYear+4-Sub3BasisYear,0,1),1)*$N61*AM61</f>
        <v>0</v>
      </c>
      <c r="AR61" s="581">
        <f>Sub3Fee*AQ61</f>
        <v>0</v>
      </c>
    </row>
    <row r="62" spans="1:44" ht="22.5" customHeight="1" thickBot="1" thickTop="1">
      <c r="A62" s="177"/>
      <c r="B62" s="536"/>
      <c r="C62" s="627"/>
      <c r="D62" s="621" t="s">
        <v>8</v>
      </c>
      <c r="E62" s="880">
        <f>SUBTOTAL(9,E57:E61)</f>
        <v>0</v>
      </c>
      <c r="F62" s="540">
        <f>SUBTOTAL(9,F57:F61)</f>
        <v>0</v>
      </c>
      <c r="G62" s="540">
        <f>SUBTOTAL(9,G57:G61)</f>
        <v>0</v>
      </c>
      <c r="H62" s="619">
        <f>SUBTOTAL(9,H57:H61)</f>
        <v>0</v>
      </c>
      <c r="I62" s="186"/>
      <c r="J62" s="828">
        <f>IF($F62&gt;0,SUMPRODUCT(J57:J61,$F57:$F61)/$F62,0)</f>
        <v>0</v>
      </c>
      <c r="K62" s="829">
        <f>IF($F62&gt;0,SUMPRODUCT(K57:K61,$F57:$F61)/$F62,0)</f>
        <v>0</v>
      </c>
      <c r="L62" s="829">
        <f>IF($F62&gt;0,SUMPRODUCT(L57:L61,$F57:$F61)/$F62,0)</f>
        <v>0</v>
      </c>
      <c r="M62" s="829">
        <f>IF($F62&gt;0,SUMPRODUCT(M57:M61,$F57:$F61)/$F62,0)</f>
        <v>0</v>
      </c>
      <c r="N62" s="830">
        <f>IF($F62&gt;0,SUMPRODUCT(N57:N61,$F57:$F61)/$F62,0)</f>
        <v>0</v>
      </c>
      <c r="O62" s="831">
        <f t="shared" si="19"/>
        <v>0</v>
      </c>
      <c r="P62" s="179"/>
      <c r="Q62" s="541">
        <f aca="true" t="shared" si="20" ref="Q62:AR62">SUBTOTAL(9,Q57:Q61)</f>
        <v>0</v>
      </c>
      <c r="R62" s="540">
        <f t="shared" si="20"/>
        <v>0</v>
      </c>
      <c r="S62" s="540">
        <f t="shared" si="20"/>
        <v>0</v>
      </c>
      <c r="T62" s="540">
        <f t="shared" si="20"/>
        <v>0</v>
      </c>
      <c r="U62" s="540">
        <f t="shared" si="20"/>
        <v>0</v>
      </c>
      <c r="V62" s="540">
        <f t="shared" si="20"/>
        <v>0</v>
      </c>
      <c r="W62" s="540">
        <f t="shared" si="20"/>
        <v>0</v>
      </c>
      <c r="X62" s="541">
        <f t="shared" si="20"/>
        <v>0</v>
      </c>
      <c r="Y62" s="540">
        <f t="shared" si="20"/>
        <v>0</v>
      </c>
      <c r="Z62" s="540">
        <f t="shared" si="20"/>
        <v>0</v>
      </c>
      <c r="AA62" s="540">
        <f t="shared" si="20"/>
        <v>0</v>
      </c>
      <c r="AB62" s="540">
        <f t="shared" si="20"/>
        <v>0</v>
      </c>
      <c r="AC62" s="540">
        <f t="shared" si="20"/>
        <v>0</v>
      </c>
      <c r="AD62" s="540">
        <f t="shared" si="20"/>
        <v>0</v>
      </c>
      <c r="AE62" s="541">
        <f t="shared" si="20"/>
        <v>0</v>
      </c>
      <c r="AF62" s="540">
        <f t="shared" si="20"/>
        <v>0</v>
      </c>
      <c r="AG62" s="540">
        <f t="shared" si="20"/>
        <v>0</v>
      </c>
      <c r="AH62" s="540">
        <f t="shared" si="20"/>
        <v>0</v>
      </c>
      <c r="AI62" s="540">
        <f t="shared" si="20"/>
        <v>0</v>
      </c>
      <c r="AJ62" s="540">
        <f t="shared" si="20"/>
        <v>0</v>
      </c>
      <c r="AK62" s="540">
        <f t="shared" si="20"/>
        <v>0</v>
      </c>
      <c r="AL62" s="541">
        <f t="shared" si="20"/>
        <v>0</v>
      </c>
      <c r="AM62" s="540">
        <f t="shared" si="20"/>
        <v>0</v>
      </c>
      <c r="AN62" s="540">
        <f t="shared" si="20"/>
        <v>0</v>
      </c>
      <c r="AO62" s="540">
        <f t="shared" si="20"/>
        <v>0</v>
      </c>
      <c r="AP62" s="540">
        <f t="shared" si="20"/>
        <v>0</v>
      </c>
      <c r="AQ62" s="540">
        <f>SUBTOTAL(9,AQ57:AQ61)</f>
        <v>0</v>
      </c>
      <c r="AR62" s="540">
        <f t="shared" si="20"/>
        <v>0</v>
      </c>
    </row>
    <row r="63" spans="1:44" ht="22.5" customHeight="1" thickTop="1">
      <c r="A63" s="177"/>
      <c r="B63" s="164"/>
      <c r="C63" s="165"/>
      <c r="D63" s="164"/>
      <c r="E63" s="222"/>
      <c r="F63" s="184"/>
      <c r="G63" s="184"/>
      <c r="H63" s="222"/>
      <c r="I63" s="184"/>
      <c r="J63" s="184"/>
      <c r="K63" s="184"/>
      <c r="L63" s="184"/>
      <c r="M63" s="184"/>
      <c r="N63" s="184"/>
      <c r="O63" s="184"/>
      <c r="P63" s="179"/>
      <c r="Q63" s="184"/>
      <c r="R63" s="184"/>
      <c r="S63" s="220"/>
      <c r="T63" s="220"/>
      <c r="U63" s="220"/>
      <c r="V63" s="220"/>
      <c r="W63" s="220"/>
      <c r="X63" s="184"/>
      <c r="Y63" s="184"/>
      <c r="Z63" s="220"/>
      <c r="AA63" s="220"/>
      <c r="AB63" s="220"/>
      <c r="AC63" s="220"/>
      <c r="AD63" s="220"/>
      <c r="AE63" s="184"/>
      <c r="AF63" s="184"/>
      <c r="AG63" s="220"/>
      <c r="AH63" s="220"/>
      <c r="AI63" s="220"/>
      <c r="AJ63" s="220"/>
      <c r="AK63" s="220"/>
      <c r="AL63" s="184"/>
      <c r="AM63" s="184"/>
      <c r="AN63" s="220"/>
      <c r="AO63" s="220"/>
      <c r="AP63" s="220"/>
      <c r="AQ63" s="220"/>
      <c r="AR63" s="220"/>
    </row>
    <row r="64" spans="1:44" ht="22.5" customHeight="1" thickBot="1">
      <c r="A64" s="177"/>
      <c r="B64" s="167" t="str">
        <f>'EXHIBIT B- LOE Detail Input'!B64</f>
        <v>#</v>
      </c>
      <c r="C64" s="168" t="str">
        <f>'EXHIBIT B- LOE Detail Input'!C64</f>
        <v>#</v>
      </c>
      <c r="D64" s="167" t="str">
        <f>'EXHIBIT B- LOE Detail Input'!D64</f>
        <v>TITLE</v>
      </c>
      <c r="E64" s="391"/>
      <c r="F64" s="187"/>
      <c r="G64" s="187"/>
      <c r="H64" s="869"/>
      <c r="I64" s="187"/>
      <c r="J64" s="187"/>
      <c r="K64" s="187"/>
      <c r="L64" s="187"/>
      <c r="M64" s="187"/>
      <c r="N64" s="187"/>
      <c r="O64" s="187"/>
      <c r="P64" s="179"/>
      <c r="Q64" s="178"/>
      <c r="R64" s="178"/>
      <c r="S64" s="178"/>
      <c r="T64" s="178"/>
      <c r="U64" s="178"/>
      <c r="V64" s="178"/>
      <c r="W64" s="178"/>
      <c r="X64" s="178"/>
      <c r="Y64" s="178"/>
      <c r="Z64" s="178"/>
      <c r="AA64" s="178"/>
      <c r="AB64" s="178"/>
      <c r="AC64" s="178"/>
      <c r="AD64" s="178"/>
      <c r="AE64" s="178"/>
      <c r="AF64" s="178"/>
      <c r="AG64" s="178"/>
      <c r="AH64" s="178"/>
      <c r="AI64" s="178"/>
      <c r="AJ64" s="178"/>
      <c r="AK64" s="178"/>
      <c r="AL64" s="178"/>
      <c r="AM64" s="178"/>
      <c r="AN64" s="178"/>
      <c r="AO64" s="178"/>
      <c r="AP64" s="178"/>
      <c r="AQ64" s="178"/>
      <c r="AR64" s="178"/>
    </row>
    <row r="65" spans="1:44" ht="22.5" customHeight="1" thickTop="1">
      <c r="A65" s="177"/>
      <c r="B65" s="591">
        <f>IF('EXHIBIT B- LOE Detail Input'!B65=0,"",'EXHIBIT B- LOE Detail Input'!B65)</f>
      </c>
      <c r="C65" s="591">
        <f>IF('EXHIBIT B- LOE Detail Input'!C65=0,"",'EXHIBIT B- LOE Detail Input'!C65)</f>
      </c>
      <c r="D65" s="592">
        <f>IF('EXHIBIT B- LOE Detail Input'!D65=0,"",'EXHIBIT B- LOE Detail Input'!D65)</f>
      </c>
      <c r="E65" s="524">
        <f>Q65+X65+AE65+AL65</f>
        <v>0</v>
      </c>
      <c r="F65" s="523">
        <f aca="true" t="shared" si="21" ref="F65:G69">T65+AA65+AH65+AO65</f>
        <v>0</v>
      </c>
      <c r="G65" s="523">
        <f t="shared" si="21"/>
        <v>0</v>
      </c>
      <c r="H65" s="545">
        <f>W65+AD65+AK65+AR65</f>
        <v>0</v>
      </c>
      <c r="I65" s="817"/>
      <c r="J65" s="819">
        <v>1</v>
      </c>
      <c r="K65" s="820"/>
      <c r="L65" s="820"/>
      <c r="M65" s="820"/>
      <c r="N65" s="821"/>
      <c r="O65" s="832">
        <f aca="true" t="shared" si="22" ref="O65:O70">SUM(J65:N65)</f>
        <v>1</v>
      </c>
      <c r="P65" s="179"/>
      <c r="Q65" s="524">
        <f ca="1">OFFSET(PrimeName,ROW(Q65)-5,0,1,1)</f>
        <v>0</v>
      </c>
      <c r="R65" s="545">
        <f ca="1">OFFSET(PrimeName,ROW(R65)-5,1,1,1)</f>
        <v>0</v>
      </c>
      <c r="S65" s="545">
        <f ca="1">OFFSET(PrimeName,ROW(S65)-5,2,1,1)</f>
        <v>0</v>
      </c>
      <c r="T65" s="545">
        <f>IF(EscalationBaseYear&gt;PrimeBasisYear,-FV(PrimeEscalation,EscalationBaseYear-PrimeBasisYear,0,1),1)*$J65*S65+IF(EscalationBaseYear+1&gt;PrimeBasisYear,-FV(PrimeEscalation,EscalationBaseYear+1-PrimeBasisYear,0,1),1)*$K65*S65+IF(EscalationBaseYear+2&gt;PrimeBasisYear,-FV(PrimeEscalation,EscalationBaseYear+2-PrimeBasisYear,0,1),1)*$L65*S65+IF(EscalationBaseYear+3&gt;PrimeBasisYear,-FV(PrimeEscalation,EscalationBaseYear+3-PrimeBasisYear,0,1),1)*$M65*S65+IF(EscalationBaseYear+4&gt;PrimeBasisYear,-FV(PrimeEscalation,EscalationBaseYear+4-PrimeBasisYear,0,1),1)*$N65*S65</f>
        <v>0</v>
      </c>
      <c r="U65" s="545">
        <f>PrimeAPCRate*Q65</f>
        <v>0</v>
      </c>
      <c r="V65" s="545">
        <f>IF(EscalationBaseYear&gt;PrimeBasisYear,-FV(PrimeEscalation,EscalationBaseYear-PrimeBasisYear,0,1),1)*$J65*R65+IF(EscalationBaseYear+1&gt;PrimeBasisYear,-FV(PrimeEscalation,EscalationBaseYear+1-PrimeBasisYear,0,1),1)*$K65*R65+IF(EscalationBaseYear+2&gt;PrimeBasisYear,-FV(PrimeEscalation,EscalationBaseYear+2-PrimeBasisYear,0,1),1)*$L65*R65+IF(EscalationBaseYear+3&gt;PrimeBasisYear,-FV(PrimeEscalation,EscalationBaseYear+3-PrimeBasisYear,0,1),1)*$M65*R65+IF(EscalationBaseYear+4&gt;PrimeBasisYear,-FV(PrimeEscalation,EscalationBaseYear+4-PrimeBasisYear,0,1),1)*$N65*R65</f>
        <v>0</v>
      </c>
      <c r="W65" s="545">
        <f>PrimeFee*V65</f>
        <v>0</v>
      </c>
      <c r="X65" s="524">
        <f ca="1">OFFSET(SUB1Name,ROW(X65)-5,0,1,1)</f>
        <v>0</v>
      </c>
      <c r="Y65" s="545">
        <f ca="1">OFFSET(SUB1Name,ROW(Y65)-5,1,1,1)</f>
        <v>0</v>
      </c>
      <c r="Z65" s="545">
        <f ca="1">OFFSET(SUB1Name,ROW(Z65)-5,2,1,1)</f>
        <v>0</v>
      </c>
      <c r="AA65" s="545">
        <f>IF(EscalationBaseYear&gt;Sub1BasisYear,-FV(Sub1Escalation,EscalationBaseYear-Sub1BasisYear,0,1),1)*$J65*Z65+IF(EscalationBaseYear+1&gt;Sub1BasisYear,-FV(Sub1Escalation,EscalationBaseYear+1-Sub1BasisYear,0,1),1)*$K65*Z65+IF(EscalationBaseYear+2&gt;Sub1BasisYear,-FV(Sub1Escalation,EscalationBaseYear+2-Sub1BasisYear,0,1),1)*$L65*Z65+IF(EscalationBaseYear+3&gt;Sub1BasisYear,-FV(Sub1Escalation,EscalationBaseYear+3-Sub1BasisYear,0,1),1)*$M65*Z65+IF(EscalationBaseYear+4&gt;Sub1BasisYear,-FV(Sub1Escalation,EscalationBaseYear+4-Sub1BasisYear,0,1),1)*$N65*Z65</f>
        <v>0</v>
      </c>
      <c r="AB65" s="545">
        <f>Sub1APCRate*X65</f>
        <v>0</v>
      </c>
      <c r="AC65" s="545">
        <f>IF(EscalationBaseYear&gt;Sub1BasisYear,-FV(Sub1Escalation,EscalationBaseYear-Sub1BasisYear,0,1),1)*$J65*Y65+IF(EscalationBaseYear+1&gt;Sub1BasisYear,-FV(Sub1Escalation,EscalationBaseYear+1-Sub1BasisYear,0,1),1)*$K65*Y65+IF(EscalationBaseYear+2&gt;Sub1BasisYear,-FV(Sub1Escalation,EscalationBaseYear+2-Sub1BasisYear,0,1),1)*$L65*Y65+IF(EscalationBaseYear+3&gt;Sub1BasisYear,-FV(Sub1Escalation,EscalationBaseYear+3-Sub1BasisYear,0,1),1)*$M65*Y65+IF(EscalationBaseYear+4&gt;Sub1BasisYear,-FV(Sub1Escalation,EscalationBaseYear+4-Sub1BasisYear,0,1),1)*$N65*Y65</f>
        <v>0</v>
      </c>
      <c r="AD65" s="545">
        <f>Sub1Fee*AC65</f>
        <v>0</v>
      </c>
      <c r="AE65" s="524">
        <f ca="1">OFFSET(SUB2Name,ROW(AE65)-5,0,1,1)</f>
        <v>0</v>
      </c>
      <c r="AF65" s="545">
        <f ca="1">OFFSET(SUB2Name,ROW(AF65)-5,1,1,1)</f>
        <v>0</v>
      </c>
      <c r="AG65" s="545">
        <f ca="1">OFFSET(SUB2Name,ROW(AG65)-5,2,1,1)</f>
        <v>0</v>
      </c>
      <c r="AH65" s="545">
        <f>IF(EscalationBaseYear&gt;Sub2BasisYear,-FV(Sub2Escalation,EscalationBaseYear-Sub2BasisYear,0,1),1)*$J65*AG65+IF(EscalationBaseYear+1&gt;Sub2BasisYear,-FV(Sub2Escalation,EscalationBaseYear+1-Sub2BasisYear,0,1),1)*$K65*AG65+IF(EscalationBaseYear+2&gt;Sub2BasisYear,-FV(Sub2Escalation,EscalationBaseYear+2-Sub2BasisYear,0,1),1)*$L65*AG65+IF(EscalationBaseYear+3&gt;Sub2BasisYear,-FV(Sub2Escalation,EscalationBaseYear+3-Sub2BasisYear,0,1),1)*$M65*AG65+IF(EscalationBaseYear+4&gt;Sub2BasisYear,-FV(Sub2Escalation,EscalationBaseYear+4-Sub2BasisYear,0,1),1)*$N65*AG65</f>
        <v>0</v>
      </c>
      <c r="AI65" s="545">
        <f>Sub2APCRate*AE65</f>
        <v>0</v>
      </c>
      <c r="AJ65" s="545">
        <f>IF(EscalationBaseYear&gt;Sub2BasisYear,-FV(Sub2Escalation,EscalationBaseYear-Sub2BasisYear,0,1),1)*$J65*AF65+IF(EscalationBaseYear+1&gt;Sub2BasisYear,-FV(Sub2Escalation,EscalationBaseYear+1-Sub2BasisYear,0,1),1)*$K65*AF65+IF(EscalationBaseYear+2&gt;Sub2BasisYear,-FV(Sub2Escalation,EscalationBaseYear+2-Sub2BasisYear,0,1),1)*$L65*AF65+IF(EscalationBaseYear+3&gt;Sub2BasisYear,-FV(Sub2Escalation,EscalationBaseYear+3-Sub2BasisYear,0,1),1)*$M65*AF65+IF(EscalationBaseYear+4&gt;Sub2BasisYear,-FV(Sub2Escalation,EscalationBaseYear+4-Sub2BasisYear,0,1),1)*$N65*AF65</f>
        <v>0</v>
      </c>
      <c r="AK65" s="545">
        <f>Sub2Fee*AJ65</f>
        <v>0</v>
      </c>
      <c r="AL65" s="524">
        <f ca="1">OFFSET(SUB3Name,ROW(AL65)-5,0,1,1)</f>
        <v>0</v>
      </c>
      <c r="AM65" s="545">
        <f ca="1">OFFSET(SUB3Name,ROW(AM65)-5,1,1,1)</f>
        <v>0</v>
      </c>
      <c r="AN65" s="545">
        <f ca="1">OFFSET(SUB3Name,ROW(AN65)-5,2,1,1)</f>
        <v>0</v>
      </c>
      <c r="AO65" s="545">
        <f>IF(EscalationBaseYear&gt;Sub3BasisYear,-FV(Sub3Escalation,EscalationBaseYear-Sub3BasisYear,0,1),1)*$J65*AN65+IF(EscalationBaseYear+1&gt;Sub3BasisYear,-FV(Sub3Escalation,EscalationBaseYear+1-Sub3BasisYear,0,1),1)*$K65*AN65+IF(EscalationBaseYear+2&gt;Sub3BasisYear,-FV(Sub3Escalation,EscalationBaseYear+2-Sub3BasisYear,0,1),1)*$L65*AN65+IF(EscalationBaseYear+3&gt;Sub3BasisYear,-FV(Sub3Escalation,EscalationBaseYear+3-Sub3BasisYear,0,1),1)*$M65*AN65+IF(EscalationBaseYear+4&gt;Sub3BasisYear,-FV(Sub3Escalation,EscalationBaseYear+4-Sub3BasisYear,0,1),1)*$N65*AN65</f>
        <v>0</v>
      </c>
      <c r="AP65" s="545">
        <f>Sub3APCRate*AL65</f>
        <v>0</v>
      </c>
      <c r="AQ65" s="545">
        <f>IF(EscalationBaseYear&gt;Sub3BasisYear,-FV(Sub3Escalation,EscalationBaseYear-Sub3BasisYear,0,1),1)*$J65*AM65+IF(EscalationBaseYear+1&gt;Sub3BasisYear,-FV(Sub3Escalation,EscalationBaseYear+1-Sub3BasisYear,0,1),1)*$K65*AM65+IF(EscalationBaseYear+2&gt;Sub3BasisYear,-FV(Sub3Escalation,EscalationBaseYear+2-Sub3BasisYear,0,1),1)*$L65*AM65+IF(EscalationBaseYear+3&gt;Sub3BasisYear,-FV(Sub3Escalation,EscalationBaseYear+3-Sub3BasisYear,0,1),1)*$M65*AM65+IF(EscalationBaseYear+4&gt;Sub3BasisYear,-FV(Sub3Escalation,EscalationBaseYear+4-Sub3BasisYear,0,1),1)*$N65*AM65</f>
        <v>0</v>
      </c>
      <c r="AR65" s="545">
        <f>Sub3Fee*AQ65</f>
        <v>0</v>
      </c>
    </row>
    <row r="66" spans="1:44" ht="22.5" customHeight="1">
      <c r="A66" s="177"/>
      <c r="B66" s="591">
        <f>IF('EXHIBIT B- LOE Detail Input'!B66=0,"",'EXHIBIT B- LOE Detail Input'!B66)</f>
      </c>
      <c r="C66" s="591">
        <f>IF('EXHIBIT B- LOE Detail Input'!C66=0,"",'EXHIBIT B- LOE Detail Input'!C66)</f>
      </c>
      <c r="D66" s="592">
        <f>IF('EXHIBIT B- LOE Detail Input'!D66=0,"",'EXHIBIT B- LOE Detail Input'!D66)</f>
      </c>
      <c r="E66" s="524">
        <f>Q66+X66+AE66+AL66</f>
        <v>0</v>
      </c>
      <c r="F66" s="523">
        <f t="shared" si="21"/>
        <v>0</v>
      </c>
      <c r="G66" s="523">
        <f t="shared" si="21"/>
        <v>0</v>
      </c>
      <c r="H66" s="545">
        <f>W66+AD66+AK66+AR66</f>
        <v>0</v>
      </c>
      <c r="I66" s="817"/>
      <c r="J66" s="822">
        <v>1</v>
      </c>
      <c r="K66" s="823"/>
      <c r="L66" s="823"/>
      <c r="M66" s="823"/>
      <c r="N66" s="824"/>
      <c r="O66" s="833">
        <f t="shared" si="22"/>
        <v>1</v>
      </c>
      <c r="P66" s="179"/>
      <c r="Q66" s="524">
        <f ca="1">OFFSET(PrimeName,ROW(Q66)-5,0,1,1)</f>
        <v>0</v>
      </c>
      <c r="R66" s="545">
        <f ca="1">OFFSET(PrimeName,ROW(R66)-5,1,1,1)</f>
        <v>0</v>
      </c>
      <c r="S66" s="545">
        <f ca="1">OFFSET(PrimeName,ROW(S66)-5,2,1,1)</f>
        <v>0</v>
      </c>
      <c r="T66" s="545">
        <f>IF(EscalationBaseYear&gt;PrimeBasisYear,-FV(PrimeEscalation,EscalationBaseYear-PrimeBasisYear,0,1),1)*$J66*S66+IF(EscalationBaseYear+1&gt;PrimeBasisYear,-FV(PrimeEscalation,EscalationBaseYear+1-PrimeBasisYear,0,1),1)*$K66*S66+IF(EscalationBaseYear+2&gt;PrimeBasisYear,-FV(PrimeEscalation,EscalationBaseYear+2-PrimeBasisYear,0,1),1)*$L66*S66+IF(EscalationBaseYear+3&gt;PrimeBasisYear,-FV(PrimeEscalation,EscalationBaseYear+3-PrimeBasisYear,0,1),1)*$M66*S66+IF(EscalationBaseYear+4&gt;PrimeBasisYear,-FV(PrimeEscalation,EscalationBaseYear+4-PrimeBasisYear,0,1),1)*$N66*S66</f>
        <v>0</v>
      </c>
      <c r="U66" s="545">
        <f>PrimeAPCRate*Q66</f>
        <v>0</v>
      </c>
      <c r="V66" s="545">
        <f>IF(EscalationBaseYear&gt;PrimeBasisYear,-FV(PrimeEscalation,EscalationBaseYear-PrimeBasisYear,0,1),1)*$J66*R66+IF(EscalationBaseYear+1&gt;PrimeBasisYear,-FV(PrimeEscalation,EscalationBaseYear+1-PrimeBasisYear,0,1),1)*$K66*R66+IF(EscalationBaseYear+2&gt;PrimeBasisYear,-FV(PrimeEscalation,EscalationBaseYear+2-PrimeBasisYear,0,1),1)*$L66*R66+IF(EscalationBaseYear+3&gt;PrimeBasisYear,-FV(PrimeEscalation,EscalationBaseYear+3-PrimeBasisYear,0,1),1)*$M66*R66+IF(EscalationBaseYear+4&gt;PrimeBasisYear,-FV(PrimeEscalation,EscalationBaseYear+4-PrimeBasisYear,0,1),1)*$N66*R66</f>
        <v>0</v>
      </c>
      <c r="W66" s="545">
        <f>PrimeFee*V66</f>
        <v>0</v>
      </c>
      <c r="X66" s="524">
        <f ca="1">OFFSET(SUB1Name,ROW(X66)-5,0,1,1)</f>
        <v>0</v>
      </c>
      <c r="Y66" s="545">
        <f ca="1">OFFSET(SUB1Name,ROW(Y66)-5,1,1,1)</f>
        <v>0</v>
      </c>
      <c r="Z66" s="545">
        <f ca="1">OFFSET(SUB1Name,ROW(Z66)-5,2,1,1)</f>
        <v>0</v>
      </c>
      <c r="AA66" s="545">
        <f>IF(EscalationBaseYear&gt;Sub1BasisYear,-FV(Sub1Escalation,EscalationBaseYear-Sub1BasisYear,0,1),1)*$J66*Z66+IF(EscalationBaseYear+1&gt;Sub1BasisYear,-FV(Sub1Escalation,EscalationBaseYear+1-Sub1BasisYear,0,1),1)*$K66*Z66+IF(EscalationBaseYear+2&gt;Sub1BasisYear,-FV(Sub1Escalation,EscalationBaseYear+2-Sub1BasisYear,0,1),1)*$L66*Z66+IF(EscalationBaseYear+3&gt;Sub1BasisYear,-FV(Sub1Escalation,EscalationBaseYear+3-Sub1BasisYear,0,1),1)*$M66*Z66+IF(EscalationBaseYear+4&gt;Sub1BasisYear,-FV(Sub1Escalation,EscalationBaseYear+4-Sub1BasisYear,0,1),1)*$N66*Z66</f>
        <v>0</v>
      </c>
      <c r="AB66" s="545">
        <f>Sub1APCRate*X66</f>
        <v>0</v>
      </c>
      <c r="AC66" s="545">
        <f>IF(EscalationBaseYear&gt;Sub1BasisYear,-FV(Sub1Escalation,EscalationBaseYear-Sub1BasisYear,0,1),1)*$J66*Y66+IF(EscalationBaseYear+1&gt;Sub1BasisYear,-FV(Sub1Escalation,EscalationBaseYear+1-Sub1BasisYear,0,1),1)*$K66*Y66+IF(EscalationBaseYear+2&gt;Sub1BasisYear,-FV(Sub1Escalation,EscalationBaseYear+2-Sub1BasisYear,0,1),1)*$L66*Y66+IF(EscalationBaseYear+3&gt;Sub1BasisYear,-FV(Sub1Escalation,EscalationBaseYear+3-Sub1BasisYear,0,1),1)*$M66*Y66+IF(EscalationBaseYear+4&gt;Sub1BasisYear,-FV(Sub1Escalation,EscalationBaseYear+4-Sub1BasisYear,0,1),1)*$N66*Y66</f>
        <v>0</v>
      </c>
      <c r="AD66" s="545">
        <f>Sub1Fee*AC66</f>
        <v>0</v>
      </c>
      <c r="AE66" s="524">
        <f ca="1">OFFSET(SUB2Name,ROW(AE66)-5,0,1,1)</f>
        <v>0</v>
      </c>
      <c r="AF66" s="545">
        <f ca="1">OFFSET(SUB2Name,ROW(AF66)-5,1,1,1)</f>
        <v>0</v>
      </c>
      <c r="AG66" s="545">
        <f ca="1">OFFSET(SUB2Name,ROW(AG66)-5,2,1,1)</f>
        <v>0</v>
      </c>
      <c r="AH66" s="545">
        <f>IF(EscalationBaseYear&gt;Sub2BasisYear,-FV(Sub2Escalation,EscalationBaseYear-Sub2BasisYear,0,1),1)*$J66*AG66+IF(EscalationBaseYear+1&gt;Sub2BasisYear,-FV(Sub2Escalation,EscalationBaseYear+1-Sub2BasisYear,0,1),1)*$K66*AG66+IF(EscalationBaseYear+2&gt;Sub2BasisYear,-FV(Sub2Escalation,EscalationBaseYear+2-Sub2BasisYear,0,1),1)*$L66*AG66+IF(EscalationBaseYear+3&gt;Sub2BasisYear,-FV(Sub2Escalation,EscalationBaseYear+3-Sub2BasisYear,0,1),1)*$M66*AG66+IF(EscalationBaseYear+4&gt;Sub2BasisYear,-FV(Sub2Escalation,EscalationBaseYear+4-Sub2BasisYear,0,1),1)*$N66*AG66</f>
        <v>0</v>
      </c>
      <c r="AI66" s="545">
        <f>Sub2APCRate*AE66</f>
        <v>0</v>
      </c>
      <c r="AJ66" s="545">
        <f>IF(EscalationBaseYear&gt;Sub2BasisYear,-FV(Sub2Escalation,EscalationBaseYear-Sub2BasisYear,0,1),1)*$J66*AF66+IF(EscalationBaseYear+1&gt;Sub2BasisYear,-FV(Sub2Escalation,EscalationBaseYear+1-Sub2BasisYear,0,1),1)*$K66*AF66+IF(EscalationBaseYear+2&gt;Sub2BasisYear,-FV(Sub2Escalation,EscalationBaseYear+2-Sub2BasisYear,0,1),1)*$L66*AF66+IF(EscalationBaseYear+3&gt;Sub2BasisYear,-FV(Sub2Escalation,EscalationBaseYear+3-Sub2BasisYear,0,1),1)*$M66*AF66+IF(EscalationBaseYear+4&gt;Sub2BasisYear,-FV(Sub2Escalation,EscalationBaseYear+4-Sub2BasisYear,0,1),1)*$N66*AF66</f>
        <v>0</v>
      </c>
      <c r="AK66" s="545">
        <f>Sub2Fee*AJ66</f>
        <v>0</v>
      </c>
      <c r="AL66" s="524">
        <f ca="1">OFFSET(SUB3Name,ROW(AL66)-5,0,1,1)</f>
        <v>0</v>
      </c>
      <c r="AM66" s="545">
        <f ca="1">OFFSET(SUB3Name,ROW(AM66)-5,1,1,1)</f>
        <v>0</v>
      </c>
      <c r="AN66" s="545">
        <f ca="1">OFFSET(SUB3Name,ROW(AN66)-5,2,1,1)</f>
        <v>0</v>
      </c>
      <c r="AO66" s="545">
        <f>IF(EscalationBaseYear&gt;Sub3BasisYear,-FV(Sub3Escalation,EscalationBaseYear-Sub3BasisYear,0,1),1)*$J66*AN66+IF(EscalationBaseYear+1&gt;Sub3BasisYear,-FV(Sub3Escalation,EscalationBaseYear+1-Sub3BasisYear,0,1),1)*$K66*AN66+IF(EscalationBaseYear+2&gt;Sub3BasisYear,-FV(Sub3Escalation,EscalationBaseYear+2-Sub3BasisYear,0,1),1)*$L66*AN66+IF(EscalationBaseYear+3&gt;Sub3BasisYear,-FV(Sub3Escalation,EscalationBaseYear+3-Sub3BasisYear,0,1),1)*$M66*AN66+IF(EscalationBaseYear+4&gt;Sub3BasisYear,-FV(Sub3Escalation,EscalationBaseYear+4-Sub3BasisYear,0,1),1)*$N66*AN66</f>
        <v>0</v>
      </c>
      <c r="AP66" s="545">
        <f>Sub3APCRate*AL66</f>
        <v>0</v>
      </c>
      <c r="AQ66" s="545">
        <f>IF(EscalationBaseYear&gt;Sub3BasisYear,-FV(Sub3Escalation,EscalationBaseYear-Sub3BasisYear,0,1),1)*$J66*AM66+IF(EscalationBaseYear+1&gt;Sub3BasisYear,-FV(Sub3Escalation,EscalationBaseYear+1-Sub3BasisYear,0,1),1)*$K66*AM66+IF(EscalationBaseYear+2&gt;Sub3BasisYear,-FV(Sub3Escalation,EscalationBaseYear+2-Sub3BasisYear,0,1),1)*$L66*AM66+IF(EscalationBaseYear+3&gt;Sub3BasisYear,-FV(Sub3Escalation,EscalationBaseYear+3-Sub3BasisYear,0,1),1)*$M66*AM66+IF(EscalationBaseYear+4&gt;Sub3BasisYear,-FV(Sub3Escalation,EscalationBaseYear+4-Sub3BasisYear,0,1),1)*$N66*AM66</f>
        <v>0</v>
      </c>
      <c r="AR66" s="545">
        <f>Sub3Fee*AQ66</f>
        <v>0</v>
      </c>
    </row>
    <row r="67" spans="1:44" ht="22.5" customHeight="1">
      <c r="A67" s="177"/>
      <c r="B67" s="591">
        <f>IF('EXHIBIT B- LOE Detail Input'!B67=0,"",'EXHIBIT B- LOE Detail Input'!B67)</f>
      </c>
      <c r="C67" s="591">
        <f>IF('EXHIBIT B- LOE Detail Input'!C67=0,"",'EXHIBIT B- LOE Detail Input'!C67)</f>
      </c>
      <c r="D67" s="592">
        <f>IF('EXHIBIT B- LOE Detail Input'!D67=0,"",'EXHIBIT B- LOE Detail Input'!D67)</f>
      </c>
      <c r="E67" s="524">
        <f>Q67+X67+AE67+AL67</f>
        <v>0</v>
      </c>
      <c r="F67" s="523">
        <f t="shared" si="21"/>
        <v>0</v>
      </c>
      <c r="G67" s="523">
        <f t="shared" si="21"/>
        <v>0</v>
      </c>
      <c r="H67" s="545">
        <f>W67+AD67+AK67+AR67</f>
        <v>0</v>
      </c>
      <c r="I67" s="817"/>
      <c r="J67" s="822">
        <v>1</v>
      </c>
      <c r="K67" s="823"/>
      <c r="L67" s="823"/>
      <c r="M67" s="823"/>
      <c r="N67" s="824"/>
      <c r="O67" s="833">
        <f t="shared" si="22"/>
        <v>1</v>
      </c>
      <c r="P67" s="179"/>
      <c r="Q67" s="524">
        <f ca="1">OFFSET(PrimeName,ROW(Q67)-5,0,1,1)</f>
        <v>0</v>
      </c>
      <c r="R67" s="545">
        <f ca="1">OFFSET(PrimeName,ROW(R67)-5,1,1,1)</f>
        <v>0</v>
      </c>
      <c r="S67" s="545">
        <f ca="1">OFFSET(PrimeName,ROW(S67)-5,2,1,1)</f>
        <v>0</v>
      </c>
      <c r="T67" s="545">
        <f>IF(EscalationBaseYear&gt;PrimeBasisYear,-FV(PrimeEscalation,EscalationBaseYear-PrimeBasisYear,0,1),1)*$J67*S67+IF(EscalationBaseYear+1&gt;PrimeBasisYear,-FV(PrimeEscalation,EscalationBaseYear+1-PrimeBasisYear,0,1),1)*$K67*S67+IF(EscalationBaseYear+2&gt;PrimeBasisYear,-FV(PrimeEscalation,EscalationBaseYear+2-PrimeBasisYear,0,1),1)*$L67*S67+IF(EscalationBaseYear+3&gt;PrimeBasisYear,-FV(PrimeEscalation,EscalationBaseYear+3-PrimeBasisYear,0,1),1)*$M67*S67+IF(EscalationBaseYear+4&gt;PrimeBasisYear,-FV(PrimeEscalation,EscalationBaseYear+4-PrimeBasisYear,0,1),1)*$N67*S67</f>
        <v>0</v>
      </c>
      <c r="U67" s="545">
        <f>PrimeAPCRate*Q67</f>
        <v>0</v>
      </c>
      <c r="V67" s="545">
        <f>IF(EscalationBaseYear&gt;PrimeBasisYear,-FV(PrimeEscalation,EscalationBaseYear-PrimeBasisYear,0,1),1)*$J67*R67+IF(EscalationBaseYear+1&gt;PrimeBasisYear,-FV(PrimeEscalation,EscalationBaseYear+1-PrimeBasisYear,0,1),1)*$K67*R67+IF(EscalationBaseYear+2&gt;PrimeBasisYear,-FV(PrimeEscalation,EscalationBaseYear+2-PrimeBasisYear,0,1),1)*$L67*R67+IF(EscalationBaseYear+3&gt;PrimeBasisYear,-FV(PrimeEscalation,EscalationBaseYear+3-PrimeBasisYear,0,1),1)*$M67*R67+IF(EscalationBaseYear+4&gt;PrimeBasisYear,-FV(PrimeEscalation,EscalationBaseYear+4-PrimeBasisYear,0,1),1)*$N67*R67</f>
        <v>0</v>
      </c>
      <c r="W67" s="545">
        <f>PrimeFee*V67</f>
        <v>0</v>
      </c>
      <c r="X67" s="524">
        <f ca="1">OFFSET(SUB1Name,ROW(X67)-5,0,1,1)</f>
        <v>0</v>
      </c>
      <c r="Y67" s="545">
        <f ca="1">OFFSET(SUB1Name,ROW(Y67)-5,1,1,1)</f>
        <v>0</v>
      </c>
      <c r="Z67" s="545">
        <f ca="1">OFFSET(SUB1Name,ROW(Z67)-5,2,1,1)</f>
        <v>0</v>
      </c>
      <c r="AA67" s="545">
        <f>IF(EscalationBaseYear&gt;Sub1BasisYear,-FV(Sub1Escalation,EscalationBaseYear-Sub1BasisYear,0,1),1)*$J67*Z67+IF(EscalationBaseYear+1&gt;Sub1BasisYear,-FV(Sub1Escalation,EscalationBaseYear+1-Sub1BasisYear,0,1),1)*$K67*Z67+IF(EscalationBaseYear+2&gt;Sub1BasisYear,-FV(Sub1Escalation,EscalationBaseYear+2-Sub1BasisYear,0,1),1)*$L67*Z67+IF(EscalationBaseYear+3&gt;Sub1BasisYear,-FV(Sub1Escalation,EscalationBaseYear+3-Sub1BasisYear,0,1),1)*$M67*Z67+IF(EscalationBaseYear+4&gt;Sub1BasisYear,-FV(Sub1Escalation,EscalationBaseYear+4-Sub1BasisYear,0,1),1)*$N67*Z67</f>
        <v>0</v>
      </c>
      <c r="AB67" s="545">
        <f>Sub1APCRate*X67</f>
        <v>0</v>
      </c>
      <c r="AC67" s="545">
        <f>IF(EscalationBaseYear&gt;Sub1BasisYear,-FV(Sub1Escalation,EscalationBaseYear-Sub1BasisYear,0,1),1)*$J67*Y67+IF(EscalationBaseYear+1&gt;Sub1BasisYear,-FV(Sub1Escalation,EscalationBaseYear+1-Sub1BasisYear,0,1),1)*$K67*Y67+IF(EscalationBaseYear+2&gt;Sub1BasisYear,-FV(Sub1Escalation,EscalationBaseYear+2-Sub1BasisYear,0,1),1)*$L67*Y67+IF(EscalationBaseYear+3&gt;Sub1BasisYear,-FV(Sub1Escalation,EscalationBaseYear+3-Sub1BasisYear,0,1),1)*$M67*Y67+IF(EscalationBaseYear+4&gt;Sub1BasisYear,-FV(Sub1Escalation,EscalationBaseYear+4-Sub1BasisYear,0,1),1)*$N67*Y67</f>
        <v>0</v>
      </c>
      <c r="AD67" s="545">
        <f>Sub1Fee*AC67</f>
        <v>0</v>
      </c>
      <c r="AE67" s="524">
        <f ca="1">OFFSET(SUB2Name,ROW(AE67)-5,0,1,1)</f>
        <v>0</v>
      </c>
      <c r="AF67" s="545">
        <f ca="1">OFFSET(SUB2Name,ROW(AF67)-5,1,1,1)</f>
        <v>0</v>
      </c>
      <c r="AG67" s="545">
        <f ca="1">OFFSET(SUB2Name,ROW(AG67)-5,2,1,1)</f>
        <v>0</v>
      </c>
      <c r="AH67" s="545">
        <f>IF(EscalationBaseYear&gt;Sub2BasisYear,-FV(Sub2Escalation,EscalationBaseYear-Sub2BasisYear,0,1),1)*$J67*AG67+IF(EscalationBaseYear+1&gt;Sub2BasisYear,-FV(Sub2Escalation,EscalationBaseYear+1-Sub2BasisYear,0,1),1)*$K67*AG67+IF(EscalationBaseYear+2&gt;Sub2BasisYear,-FV(Sub2Escalation,EscalationBaseYear+2-Sub2BasisYear,0,1),1)*$L67*AG67+IF(EscalationBaseYear+3&gt;Sub2BasisYear,-FV(Sub2Escalation,EscalationBaseYear+3-Sub2BasisYear,0,1),1)*$M67*AG67+IF(EscalationBaseYear+4&gt;Sub2BasisYear,-FV(Sub2Escalation,EscalationBaseYear+4-Sub2BasisYear,0,1),1)*$N67*AG67</f>
        <v>0</v>
      </c>
      <c r="AI67" s="545">
        <f>Sub2APCRate*AE67</f>
        <v>0</v>
      </c>
      <c r="AJ67" s="545">
        <f>IF(EscalationBaseYear&gt;Sub2BasisYear,-FV(Sub2Escalation,EscalationBaseYear-Sub2BasisYear,0,1),1)*$J67*AF67+IF(EscalationBaseYear+1&gt;Sub2BasisYear,-FV(Sub2Escalation,EscalationBaseYear+1-Sub2BasisYear,0,1),1)*$K67*AF67+IF(EscalationBaseYear+2&gt;Sub2BasisYear,-FV(Sub2Escalation,EscalationBaseYear+2-Sub2BasisYear,0,1),1)*$L67*AF67+IF(EscalationBaseYear+3&gt;Sub2BasisYear,-FV(Sub2Escalation,EscalationBaseYear+3-Sub2BasisYear,0,1),1)*$M67*AF67+IF(EscalationBaseYear+4&gt;Sub2BasisYear,-FV(Sub2Escalation,EscalationBaseYear+4-Sub2BasisYear,0,1),1)*$N67*AF67</f>
        <v>0</v>
      </c>
      <c r="AK67" s="545">
        <f>Sub2Fee*AJ67</f>
        <v>0</v>
      </c>
      <c r="AL67" s="524">
        <f ca="1">OFFSET(SUB3Name,ROW(AL67)-5,0,1,1)</f>
        <v>0</v>
      </c>
      <c r="AM67" s="545">
        <f ca="1">OFFSET(SUB3Name,ROW(AM67)-5,1,1,1)</f>
        <v>0</v>
      </c>
      <c r="AN67" s="545">
        <f ca="1">OFFSET(SUB3Name,ROW(AN67)-5,2,1,1)</f>
        <v>0</v>
      </c>
      <c r="AO67" s="545">
        <f>IF(EscalationBaseYear&gt;Sub3BasisYear,-FV(Sub3Escalation,EscalationBaseYear-Sub3BasisYear,0,1),1)*$J67*AN67+IF(EscalationBaseYear+1&gt;Sub3BasisYear,-FV(Sub3Escalation,EscalationBaseYear+1-Sub3BasisYear,0,1),1)*$K67*AN67+IF(EscalationBaseYear+2&gt;Sub3BasisYear,-FV(Sub3Escalation,EscalationBaseYear+2-Sub3BasisYear,0,1),1)*$L67*AN67+IF(EscalationBaseYear+3&gt;Sub3BasisYear,-FV(Sub3Escalation,EscalationBaseYear+3-Sub3BasisYear,0,1),1)*$M67*AN67+IF(EscalationBaseYear+4&gt;Sub3BasisYear,-FV(Sub3Escalation,EscalationBaseYear+4-Sub3BasisYear,0,1),1)*$N67*AN67</f>
        <v>0</v>
      </c>
      <c r="AP67" s="545">
        <f>Sub3APCRate*AL67</f>
        <v>0</v>
      </c>
      <c r="AQ67" s="545">
        <f>IF(EscalationBaseYear&gt;Sub3BasisYear,-FV(Sub3Escalation,EscalationBaseYear-Sub3BasisYear,0,1),1)*$J67*AM67+IF(EscalationBaseYear+1&gt;Sub3BasisYear,-FV(Sub3Escalation,EscalationBaseYear+1-Sub3BasisYear,0,1),1)*$K67*AM67+IF(EscalationBaseYear+2&gt;Sub3BasisYear,-FV(Sub3Escalation,EscalationBaseYear+2-Sub3BasisYear,0,1),1)*$L67*AM67+IF(EscalationBaseYear+3&gt;Sub3BasisYear,-FV(Sub3Escalation,EscalationBaseYear+3-Sub3BasisYear,0,1),1)*$M67*AM67+IF(EscalationBaseYear+4&gt;Sub3BasisYear,-FV(Sub3Escalation,EscalationBaseYear+4-Sub3BasisYear,0,1),1)*$N67*AM67</f>
        <v>0</v>
      </c>
      <c r="AR67" s="545">
        <f>Sub3Fee*AQ67</f>
        <v>0</v>
      </c>
    </row>
    <row r="68" spans="1:44" ht="22.5" customHeight="1">
      <c r="A68" s="177"/>
      <c r="B68" s="591">
        <f>IF('EXHIBIT B- LOE Detail Input'!B68=0,"",'EXHIBIT B- LOE Detail Input'!B68)</f>
      </c>
      <c r="C68" s="591">
        <f>IF('EXHIBIT B- LOE Detail Input'!C68=0,"",'EXHIBIT B- LOE Detail Input'!C68)</f>
      </c>
      <c r="D68" s="592">
        <f>IF('EXHIBIT B- LOE Detail Input'!D68=0,"",'EXHIBIT B- LOE Detail Input'!D68)</f>
      </c>
      <c r="E68" s="524">
        <f>Q68+X68+AE68+AL68</f>
        <v>0</v>
      </c>
      <c r="F68" s="523">
        <f t="shared" si="21"/>
        <v>0</v>
      </c>
      <c r="G68" s="523">
        <f t="shared" si="21"/>
        <v>0</v>
      </c>
      <c r="H68" s="545">
        <f>W68+AD68+AK68+AR68</f>
        <v>0</v>
      </c>
      <c r="I68" s="817"/>
      <c r="J68" s="822">
        <v>1</v>
      </c>
      <c r="K68" s="823"/>
      <c r="L68" s="823"/>
      <c r="M68" s="823"/>
      <c r="N68" s="824"/>
      <c r="O68" s="833">
        <f t="shared" si="22"/>
        <v>1</v>
      </c>
      <c r="P68" s="179"/>
      <c r="Q68" s="524">
        <f ca="1">OFFSET(PrimeName,ROW(Q68)-5,0,1,1)</f>
        <v>0</v>
      </c>
      <c r="R68" s="545">
        <f ca="1">OFFSET(PrimeName,ROW(R68)-5,1,1,1)</f>
        <v>0</v>
      </c>
      <c r="S68" s="545">
        <f ca="1">OFFSET(PrimeName,ROW(S68)-5,2,1,1)</f>
        <v>0</v>
      </c>
      <c r="T68" s="545">
        <f>IF(EscalationBaseYear&gt;PrimeBasisYear,-FV(PrimeEscalation,EscalationBaseYear-PrimeBasisYear,0,1),1)*$J68*S68+IF(EscalationBaseYear+1&gt;PrimeBasisYear,-FV(PrimeEscalation,EscalationBaseYear+1-PrimeBasisYear,0,1),1)*$K68*S68+IF(EscalationBaseYear+2&gt;PrimeBasisYear,-FV(PrimeEscalation,EscalationBaseYear+2-PrimeBasisYear,0,1),1)*$L68*S68+IF(EscalationBaseYear+3&gt;PrimeBasisYear,-FV(PrimeEscalation,EscalationBaseYear+3-PrimeBasisYear,0,1),1)*$M68*S68+IF(EscalationBaseYear+4&gt;PrimeBasisYear,-FV(PrimeEscalation,EscalationBaseYear+4-PrimeBasisYear,0,1),1)*$N68*S68</f>
        <v>0</v>
      </c>
      <c r="U68" s="545">
        <f>PrimeAPCRate*Q68</f>
        <v>0</v>
      </c>
      <c r="V68" s="545">
        <f>IF(EscalationBaseYear&gt;PrimeBasisYear,-FV(PrimeEscalation,EscalationBaseYear-PrimeBasisYear,0,1),1)*$J68*R68+IF(EscalationBaseYear+1&gt;PrimeBasisYear,-FV(PrimeEscalation,EscalationBaseYear+1-PrimeBasisYear,0,1),1)*$K68*R68+IF(EscalationBaseYear+2&gt;PrimeBasisYear,-FV(PrimeEscalation,EscalationBaseYear+2-PrimeBasisYear,0,1),1)*$L68*R68+IF(EscalationBaseYear+3&gt;PrimeBasisYear,-FV(PrimeEscalation,EscalationBaseYear+3-PrimeBasisYear,0,1),1)*$M68*R68+IF(EscalationBaseYear+4&gt;PrimeBasisYear,-FV(PrimeEscalation,EscalationBaseYear+4-PrimeBasisYear,0,1),1)*$N68*R68</f>
        <v>0</v>
      </c>
      <c r="W68" s="545">
        <f>PrimeFee*V68</f>
        <v>0</v>
      </c>
      <c r="X68" s="524">
        <f ca="1">OFFSET(SUB1Name,ROW(X68)-5,0,1,1)</f>
        <v>0</v>
      </c>
      <c r="Y68" s="545">
        <f ca="1">OFFSET(SUB1Name,ROW(Y68)-5,1,1,1)</f>
        <v>0</v>
      </c>
      <c r="Z68" s="545">
        <f ca="1">OFFSET(SUB1Name,ROW(Z68)-5,2,1,1)</f>
        <v>0</v>
      </c>
      <c r="AA68" s="545">
        <f>IF(EscalationBaseYear&gt;Sub1BasisYear,-FV(Sub1Escalation,EscalationBaseYear-Sub1BasisYear,0,1),1)*$J68*Z68+IF(EscalationBaseYear+1&gt;Sub1BasisYear,-FV(Sub1Escalation,EscalationBaseYear+1-Sub1BasisYear,0,1),1)*$K68*Z68+IF(EscalationBaseYear+2&gt;Sub1BasisYear,-FV(Sub1Escalation,EscalationBaseYear+2-Sub1BasisYear,0,1),1)*$L68*Z68+IF(EscalationBaseYear+3&gt;Sub1BasisYear,-FV(Sub1Escalation,EscalationBaseYear+3-Sub1BasisYear,0,1),1)*$M68*Z68+IF(EscalationBaseYear+4&gt;Sub1BasisYear,-FV(Sub1Escalation,EscalationBaseYear+4-Sub1BasisYear,0,1),1)*$N68*Z68</f>
        <v>0</v>
      </c>
      <c r="AB68" s="545">
        <f>Sub1APCRate*X68</f>
        <v>0</v>
      </c>
      <c r="AC68" s="545">
        <f>IF(EscalationBaseYear&gt;Sub1BasisYear,-FV(Sub1Escalation,EscalationBaseYear-Sub1BasisYear,0,1),1)*$J68*Y68+IF(EscalationBaseYear+1&gt;Sub1BasisYear,-FV(Sub1Escalation,EscalationBaseYear+1-Sub1BasisYear,0,1),1)*$K68*Y68+IF(EscalationBaseYear+2&gt;Sub1BasisYear,-FV(Sub1Escalation,EscalationBaseYear+2-Sub1BasisYear,0,1),1)*$L68*Y68+IF(EscalationBaseYear+3&gt;Sub1BasisYear,-FV(Sub1Escalation,EscalationBaseYear+3-Sub1BasisYear,0,1),1)*$M68*Y68+IF(EscalationBaseYear+4&gt;Sub1BasisYear,-FV(Sub1Escalation,EscalationBaseYear+4-Sub1BasisYear,0,1),1)*$N68*Y68</f>
        <v>0</v>
      </c>
      <c r="AD68" s="545">
        <f>Sub1Fee*AC68</f>
        <v>0</v>
      </c>
      <c r="AE68" s="524">
        <f ca="1">OFFSET(SUB2Name,ROW(AE68)-5,0,1,1)</f>
        <v>0</v>
      </c>
      <c r="AF68" s="545">
        <f ca="1">OFFSET(SUB2Name,ROW(AF68)-5,1,1,1)</f>
        <v>0</v>
      </c>
      <c r="AG68" s="545">
        <f ca="1">OFFSET(SUB2Name,ROW(AG68)-5,2,1,1)</f>
        <v>0</v>
      </c>
      <c r="AH68" s="545">
        <f>IF(EscalationBaseYear&gt;Sub2BasisYear,-FV(Sub2Escalation,EscalationBaseYear-Sub2BasisYear,0,1),1)*$J68*AG68+IF(EscalationBaseYear+1&gt;Sub2BasisYear,-FV(Sub2Escalation,EscalationBaseYear+1-Sub2BasisYear,0,1),1)*$K68*AG68+IF(EscalationBaseYear+2&gt;Sub2BasisYear,-FV(Sub2Escalation,EscalationBaseYear+2-Sub2BasisYear,0,1),1)*$L68*AG68+IF(EscalationBaseYear+3&gt;Sub2BasisYear,-FV(Sub2Escalation,EscalationBaseYear+3-Sub2BasisYear,0,1),1)*$M68*AG68+IF(EscalationBaseYear+4&gt;Sub2BasisYear,-FV(Sub2Escalation,EscalationBaseYear+4-Sub2BasisYear,0,1),1)*$N68*AG68</f>
        <v>0</v>
      </c>
      <c r="AI68" s="545">
        <f>Sub2APCRate*AE68</f>
        <v>0</v>
      </c>
      <c r="AJ68" s="545">
        <f>IF(EscalationBaseYear&gt;Sub2BasisYear,-FV(Sub2Escalation,EscalationBaseYear-Sub2BasisYear,0,1),1)*$J68*AF68+IF(EscalationBaseYear+1&gt;Sub2BasisYear,-FV(Sub2Escalation,EscalationBaseYear+1-Sub2BasisYear,0,1),1)*$K68*AF68+IF(EscalationBaseYear+2&gt;Sub2BasisYear,-FV(Sub2Escalation,EscalationBaseYear+2-Sub2BasisYear,0,1),1)*$L68*AF68+IF(EscalationBaseYear+3&gt;Sub2BasisYear,-FV(Sub2Escalation,EscalationBaseYear+3-Sub2BasisYear,0,1),1)*$M68*AF68+IF(EscalationBaseYear+4&gt;Sub2BasisYear,-FV(Sub2Escalation,EscalationBaseYear+4-Sub2BasisYear,0,1),1)*$N68*AF68</f>
        <v>0</v>
      </c>
      <c r="AK68" s="545">
        <f>Sub2Fee*AJ68</f>
        <v>0</v>
      </c>
      <c r="AL68" s="524">
        <f ca="1">OFFSET(SUB3Name,ROW(AL68)-5,0,1,1)</f>
        <v>0</v>
      </c>
      <c r="AM68" s="545">
        <f ca="1">OFFSET(SUB3Name,ROW(AM68)-5,1,1,1)</f>
        <v>0</v>
      </c>
      <c r="AN68" s="545">
        <f ca="1">OFFSET(SUB3Name,ROW(AN68)-5,2,1,1)</f>
        <v>0</v>
      </c>
      <c r="AO68" s="545">
        <f>IF(EscalationBaseYear&gt;Sub3BasisYear,-FV(Sub3Escalation,EscalationBaseYear-Sub3BasisYear,0,1),1)*$J68*AN68+IF(EscalationBaseYear+1&gt;Sub3BasisYear,-FV(Sub3Escalation,EscalationBaseYear+1-Sub3BasisYear,0,1),1)*$K68*AN68+IF(EscalationBaseYear+2&gt;Sub3BasisYear,-FV(Sub3Escalation,EscalationBaseYear+2-Sub3BasisYear,0,1),1)*$L68*AN68+IF(EscalationBaseYear+3&gt;Sub3BasisYear,-FV(Sub3Escalation,EscalationBaseYear+3-Sub3BasisYear,0,1),1)*$M68*AN68+IF(EscalationBaseYear+4&gt;Sub3BasisYear,-FV(Sub3Escalation,EscalationBaseYear+4-Sub3BasisYear,0,1),1)*$N68*AN68</f>
        <v>0</v>
      </c>
      <c r="AP68" s="545">
        <f>Sub3APCRate*AL68</f>
        <v>0</v>
      </c>
      <c r="AQ68" s="545">
        <f>IF(EscalationBaseYear&gt;Sub3BasisYear,-FV(Sub3Escalation,EscalationBaseYear-Sub3BasisYear,0,1),1)*$J68*AM68+IF(EscalationBaseYear+1&gt;Sub3BasisYear,-FV(Sub3Escalation,EscalationBaseYear+1-Sub3BasisYear,0,1),1)*$K68*AM68+IF(EscalationBaseYear+2&gt;Sub3BasisYear,-FV(Sub3Escalation,EscalationBaseYear+2-Sub3BasisYear,0,1),1)*$L68*AM68+IF(EscalationBaseYear+3&gt;Sub3BasisYear,-FV(Sub3Escalation,EscalationBaseYear+3-Sub3BasisYear,0,1),1)*$M68*AM68+IF(EscalationBaseYear+4&gt;Sub3BasisYear,-FV(Sub3Escalation,EscalationBaseYear+4-Sub3BasisYear,0,1),1)*$N68*AM68</f>
        <v>0</v>
      </c>
      <c r="AR68" s="545">
        <f>Sub3Fee*AQ68</f>
        <v>0</v>
      </c>
    </row>
    <row r="69" spans="1:44" ht="22.5" customHeight="1" thickBot="1">
      <c r="A69" s="177"/>
      <c r="B69" s="613">
        <f>IF('EXHIBIT B- LOE Detail Input'!B69=0,"",'EXHIBIT B- LOE Detail Input'!B69)</f>
      </c>
      <c r="C69" s="613">
        <f>IF('EXHIBIT B- LOE Detail Input'!C69=0,"",'EXHIBIT B- LOE Detail Input'!C69)</f>
      </c>
      <c r="D69" s="614">
        <f>IF('EXHIBIT B- LOE Detail Input'!D69=0,"",'EXHIBIT B- LOE Detail Input'!D69)</f>
      </c>
      <c r="E69" s="535">
        <f>Q69+X69+AE69+AL69</f>
        <v>0</v>
      </c>
      <c r="F69" s="534">
        <f t="shared" si="21"/>
        <v>0</v>
      </c>
      <c r="G69" s="534">
        <f t="shared" si="21"/>
        <v>0</v>
      </c>
      <c r="H69" s="581">
        <f>W69+AD69+AK69+AR69</f>
        <v>0</v>
      </c>
      <c r="I69" s="817"/>
      <c r="J69" s="825">
        <v>1</v>
      </c>
      <c r="K69" s="826"/>
      <c r="L69" s="826"/>
      <c r="M69" s="826"/>
      <c r="N69" s="827"/>
      <c r="O69" s="831">
        <f t="shared" si="22"/>
        <v>1</v>
      </c>
      <c r="P69" s="179"/>
      <c r="Q69" s="535">
        <f ca="1">OFFSET(PrimeName,ROW(Q69)-5,0,1,1)</f>
        <v>0</v>
      </c>
      <c r="R69" s="581">
        <f ca="1">OFFSET(PrimeName,ROW(R69)-5,1,1,1)</f>
        <v>0</v>
      </c>
      <c r="S69" s="581">
        <f ca="1">OFFSET(PrimeName,ROW(S69)-5,2,1,1)</f>
        <v>0</v>
      </c>
      <c r="T69" s="581">
        <f>IF(EscalationBaseYear&gt;PrimeBasisYear,-FV(PrimeEscalation,EscalationBaseYear-PrimeBasisYear,0,1),1)*$J69*S69+IF(EscalationBaseYear+1&gt;PrimeBasisYear,-FV(PrimeEscalation,EscalationBaseYear+1-PrimeBasisYear,0,1),1)*$K69*S69+IF(EscalationBaseYear+2&gt;PrimeBasisYear,-FV(PrimeEscalation,EscalationBaseYear+2-PrimeBasisYear,0,1),1)*$L69*S69+IF(EscalationBaseYear+3&gt;PrimeBasisYear,-FV(PrimeEscalation,EscalationBaseYear+3-PrimeBasisYear,0,1),1)*$M69*S69+IF(EscalationBaseYear+4&gt;PrimeBasisYear,-FV(PrimeEscalation,EscalationBaseYear+4-PrimeBasisYear,0,1),1)*$N69*S69</f>
        <v>0</v>
      </c>
      <c r="U69" s="581">
        <f>PrimeAPCRate*Q69</f>
        <v>0</v>
      </c>
      <c r="V69" s="581">
        <f>IF(EscalationBaseYear&gt;PrimeBasisYear,-FV(PrimeEscalation,EscalationBaseYear-PrimeBasisYear,0,1),1)*$J69*R69+IF(EscalationBaseYear+1&gt;PrimeBasisYear,-FV(PrimeEscalation,EscalationBaseYear+1-PrimeBasisYear,0,1),1)*$K69*R69+IF(EscalationBaseYear+2&gt;PrimeBasisYear,-FV(PrimeEscalation,EscalationBaseYear+2-PrimeBasisYear,0,1),1)*$L69*R69+IF(EscalationBaseYear+3&gt;PrimeBasisYear,-FV(PrimeEscalation,EscalationBaseYear+3-PrimeBasisYear,0,1),1)*$M69*R69+IF(EscalationBaseYear+4&gt;PrimeBasisYear,-FV(PrimeEscalation,EscalationBaseYear+4-PrimeBasisYear,0,1),1)*$N69*R69</f>
        <v>0</v>
      </c>
      <c r="W69" s="581">
        <f>PrimeFee*V69</f>
        <v>0</v>
      </c>
      <c r="X69" s="535">
        <f ca="1">OFFSET(SUB1Name,ROW(X69)-5,0,1,1)</f>
        <v>0</v>
      </c>
      <c r="Y69" s="581">
        <f ca="1">OFFSET(SUB1Name,ROW(Y69)-5,1,1,1)</f>
        <v>0</v>
      </c>
      <c r="Z69" s="581">
        <f ca="1">OFFSET(SUB1Name,ROW(Z69)-5,2,1,1)</f>
        <v>0</v>
      </c>
      <c r="AA69" s="581">
        <f>IF(EscalationBaseYear&gt;Sub1BasisYear,-FV(Sub1Escalation,EscalationBaseYear-Sub1BasisYear,0,1),1)*$J69*Z69+IF(EscalationBaseYear+1&gt;Sub1BasisYear,-FV(Sub1Escalation,EscalationBaseYear+1-Sub1BasisYear,0,1),1)*$K69*Z69+IF(EscalationBaseYear+2&gt;Sub1BasisYear,-FV(Sub1Escalation,EscalationBaseYear+2-Sub1BasisYear,0,1),1)*$L69*Z69+IF(EscalationBaseYear+3&gt;Sub1BasisYear,-FV(Sub1Escalation,EscalationBaseYear+3-Sub1BasisYear,0,1),1)*$M69*Z69+IF(EscalationBaseYear+4&gt;Sub1BasisYear,-FV(Sub1Escalation,EscalationBaseYear+4-Sub1BasisYear,0,1),1)*$N69*Z69</f>
        <v>0</v>
      </c>
      <c r="AB69" s="581">
        <f>Sub1APCRate*X69</f>
        <v>0</v>
      </c>
      <c r="AC69" s="581">
        <f>IF(EscalationBaseYear&gt;Sub1BasisYear,-FV(Sub1Escalation,EscalationBaseYear-Sub1BasisYear,0,1),1)*$J69*Y69+IF(EscalationBaseYear+1&gt;Sub1BasisYear,-FV(Sub1Escalation,EscalationBaseYear+1-Sub1BasisYear,0,1),1)*$K69*Y69+IF(EscalationBaseYear+2&gt;Sub1BasisYear,-FV(Sub1Escalation,EscalationBaseYear+2-Sub1BasisYear,0,1),1)*$L69*Y69+IF(EscalationBaseYear+3&gt;Sub1BasisYear,-FV(Sub1Escalation,EscalationBaseYear+3-Sub1BasisYear,0,1),1)*$M69*Y69+IF(EscalationBaseYear+4&gt;Sub1BasisYear,-FV(Sub1Escalation,EscalationBaseYear+4-Sub1BasisYear,0,1),1)*$N69*Y69</f>
        <v>0</v>
      </c>
      <c r="AD69" s="581">
        <f>Sub1Fee*AC69</f>
        <v>0</v>
      </c>
      <c r="AE69" s="535">
        <f ca="1">OFFSET(SUB2Name,ROW(AE69)-5,0,1,1)</f>
        <v>0</v>
      </c>
      <c r="AF69" s="581">
        <f ca="1">OFFSET(SUB2Name,ROW(AF69)-5,1,1,1)</f>
        <v>0</v>
      </c>
      <c r="AG69" s="581">
        <f ca="1">OFFSET(SUB2Name,ROW(AG69)-5,2,1,1)</f>
        <v>0</v>
      </c>
      <c r="AH69" s="581">
        <f>IF(EscalationBaseYear&gt;Sub2BasisYear,-FV(Sub2Escalation,EscalationBaseYear-Sub2BasisYear,0,1),1)*$J69*AG69+IF(EscalationBaseYear+1&gt;Sub2BasisYear,-FV(Sub2Escalation,EscalationBaseYear+1-Sub2BasisYear,0,1),1)*$K69*AG69+IF(EscalationBaseYear+2&gt;Sub2BasisYear,-FV(Sub2Escalation,EscalationBaseYear+2-Sub2BasisYear,0,1),1)*$L69*AG69+IF(EscalationBaseYear+3&gt;Sub2BasisYear,-FV(Sub2Escalation,EscalationBaseYear+3-Sub2BasisYear,0,1),1)*$M69*AG69+IF(EscalationBaseYear+4&gt;Sub2BasisYear,-FV(Sub2Escalation,EscalationBaseYear+4-Sub2BasisYear,0,1),1)*$N69*AG69</f>
        <v>0</v>
      </c>
      <c r="AI69" s="581">
        <f>Sub2APCRate*AE69</f>
        <v>0</v>
      </c>
      <c r="AJ69" s="581">
        <f>IF(EscalationBaseYear&gt;Sub2BasisYear,-FV(Sub2Escalation,EscalationBaseYear-Sub2BasisYear,0,1),1)*$J69*AF69+IF(EscalationBaseYear+1&gt;Sub2BasisYear,-FV(Sub2Escalation,EscalationBaseYear+1-Sub2BasisYear,0,1),1)*$K69*AF69+IF(EscalationBaseYear+2&gt;Sub2BasisYear,-FV(Sub2Escalation,EscalationBaseYear+2-Sub2BasisYear,0,1),1)*$L69*AF69+IF(EscalationBaseYear+3&gt;Sub2BasisYear,-FV(Sub2Escalation,EscalationBaseYear+3-Sub2BasisYear,0,1),1)*$M69*AF69+IF(EscalationBaseYear+4&gt;Sub2BasisYear,-FV(Sub2Escalation,EscalationBaseYear+4-Sub2BasisYear,0,1),1)*$N69*AF69</f>
        <v>0</v>
      </c>
      <c r="AK69" s="581">
        <f>Sub2Fee*AJ69</f>
        <v>0</v>
      </c>
      <c r="AL69" s="535">
        <f ca="1">OFFSET(SUB3Name,ROW(AL69)-5,0,1,1)</f>
        <v>0</v>
      </c>
      <c r="AM69" s="581">
        <f ca="1">OFFSET(SUB3Name,ROW(AM69)-5,1,1,1)</f>
        <v>0</v>
      </c>
      <c r="AN69" s="581">
        <f ca="1">OFFSET(SUB3Name,ROW(AN69)-5,2,1,1)</f>
        <v>0</v>
      </c>
      <c r="AO69" s="581">
        <f>IF(EscalationBaseYear&gt;Sub3BasisYear,-FV(Sub3Escalation,EscalationBaseYear-Sub3BasisYear,0,1),1)*$J69*AN69+IF(EscalationBaseYear+1&gt;Sub3BasisYear,-FV(Sub3Escalation,EscalationBaseYear+1-Sub3BasisYear,0,1),1)*$K69*AN69+IF(EscalationBaseYear+2&gt;Sub3BasisYear,-FV(Sub3Escalation,EscalationBaseYear+2-Sub3BasisYear,0,1),1)*$L69*AN69+IF(EscalationBaseYear+3&gt;Sub3BasisYear,-FV(Sub3Escalation,EscalationBaseYear+3-Sub3BasisYear,0,1),1)*$M69*AN69+IF(EscalationBaseYear+4&gt;Sub3BasisYear,-FV(Sub3Escalation,EscalationBaseYear+4-Sub3BasisYear,0,1),1)*$N69*AN69</f>
        <v>0</v>
      </c>
      <c r="AP69" s="581">
        <f>Sub3APCRate*AL69</f>
        <v>0</v>
      </c>
      <c r="AQ69" s="581">
        <f>IF(EscalationBaseYear&gt;Sub3BasisYear,-FV(Sub3Escalation,EscalationBaseYear-Sub3BasisYear,0,1),1)*$J69*AM69+IF(EscalationBaseYear+1&gt;Sub3BasisYear,-FV(Sub3Escalation,EscalationBaseYear+1-Sub3BasisYear,0,1),1)*$K69*AM69+IF(EscalationBaseYear+2&gt;Sub3BasisYear,-FV(Sub3Escalation,EscalationBaseYear+2-Sub3BasisYear,0,1),1)*$L69*AM69+IF(EscalationBaseYear+3&gt;Sub3BasisYear,-FV(Sub3Escalation,EscalationBaseYear+3-Sub3BasisYear,0,1),1)*$M69*AM69+IF(EscalationBaseYear+4&gt;Sub3BasisYear,-FV(Sub3Escalation,EscalationBaseYear+4-Sub3BasisYear,0,1),1)*$N69*AM69</f>
        <v>0</v>
      </c>
      <c r="AR69" s="581">
        <f>Sub3Fee*AQ69</f>
        <v>0</v>
      </c>
    </row>
    <row r="70" spans="1:44" ht="22.5" customHeight="1" thickBot="1" thickTop="1">
      <c r="A70" s="177"/>
      <c r="B70" s="536"/>
      <c r="C70" s="627"/>
      <c r="D70" s="621" t="s">
        <v>8</v>
      </c>
      <c r="E70" s="880">
        <f>SUBTOTAL(9,E65:E69)</f>
        <v>0</v>
      </c>
      <c r="F70" s="540">
        <f>SUBTOTAL(9,F65:F69)</f>
        <v>0</v>
      </c>
      <c r="G70" s="540">
        <f>SUBTOTAL(9,G65:G69)</f>
        <v>0</v>
      </c>
      <c r="H70" s="619">
        <f>SUBTOTAL(9,H65:H69)</f>
        <v>0</v>
      </c>
      <c r="I70" s="186"/>
      <c r="J70" s="828">
        <f>IF($F70&gt;0,SUMPRODUCT(J65:J69,$F65:$F69)/$F70,0)</f>
        <v>0</v>
      </c>
      <c r="K70" s="829">
        <f>IF($F70&gt;0,SUMPRODUCT(K65:K69,$F65:$F69)/$F70,0)</f>
        <v>0</v>
      </c>
      <c r="L70" s="829">
        <f>IF($F70&gt;0,SUMPRODUCT(L65:L69,$F65:$F69)/$F70,0)</f>
        <v>0</v>
      </c>
      <c r="M70" s="829">
        <f>IF($F70&gt;0,SUMPRODUCT(M65:M69,$F65:$F69)/$F70,0)</f>
        <v>0</v>
      </c>
      <c r="N70" s="830">
        <f>IF($F70&gt;0,SUMPRODUCT(N65:N69,$F65:$F69)/$F70,0)</f>
        <v>0</v>
      </c>
      <c r="O70" s="831">
        <f t="shared" si="22"/>
        <v>0</v>
      </c>
      <c r="P70" s="179"/>
      <c r="Q70" s="541">
        <f aca="true" t="shared" si="23" ref="Q70:AR70">SUBTOTAL(9,Q65:Q69)</f>
        <v>0</v>
      </c>
      <c r="R70" s="540">
        <f t="shared" si="23"/>
        <v>0</v>
      </c>
      <c r="S70" s="540">
        <f t="shared" si="23"/>
        <v>0</v>
      </c>
      <c r="T70" s="540">
        <f t="shared" si="23"/>
        <v>0</v>
      </c>
      <c r="U70" s="540">
        <f t="shared" si="23"/>
        <v>0</v>
      </c>
      <c r="V70" s="540">
        <f t="shared" si="23"/>
        <v>0</v>
      </c>
      <c r="W70" s="540">
        <f t="shared" si="23"/>
        <v>0</v>
      </c>
      <c r="X70" s="541">
        <f t="shared" si="23"/>
        <v>0</v>
      </c>
      <c r="Y70" s="540">
        <f t="shared" si="23"/>
        <v>0</v>
      </c>
      <c r="Z70" s="540">
        <f t="shared" si="23"/>
        <v>0</v>
      </c>
      <c r="AA70" s="540">
        <f t="shared" si="23"/>
        <v>0</v>
      </c>
      <c r="AB70" s="540">
        <f t="shared" si="23"/>
        <v>0</v>
      </c>
      <c r="AC70" s="540">
        <f t="shared" si="23"/>
        <v>0</v>
      </c>
      <c r="AD70" s="540">
        <f t="shared" si="23"/>
        <v>0</v>
      </c>
      <c r="AE70" s="541">
        <f t="shared" si="23"/>
        <v>0</v>
      </c>
      <c r="AF70" s="540">
        <f t="shared" si="23"/>
        <v>0</v>
      </c>
      <c r="AG70" s="540">
        <f t="shared" si="23"/>
        <v>0</v>
      </c>
      <c r="AH70" s="540">
        <f t="shared" si="23"/>
        <v>0</v>
      </c>
      <c r="AI70" s="540">
        <f t="shared" si="23"/>
        <v>0</v>
      </c>
      <c r="AJ70" s="540">
        <f t="shared" si="23"/>
        <v>0</v>
      </c>
      <c r="AK70" s="540">
        <f t="shared" si="23"/>
        <v>0</v>
      </c>
      <c r="AL70" s="541">
        <f t="shared" si="23"/>
        <v>0</v>
      </c>
      <c r="AM70" s="540">
        <f t="shared" si="23"/>
        <v>0</v>
      </c>
      <c r="AN70" s="540">
        <f t="shared" si="23"/>
        <v>0</v>
      </c>
      <c r="AO70" s="540">
        <f t="shared" si="23"/>
        <v>0</v>
      </c>
      <c r="AP70" s="540">
        <f t="shared" si="23"/>
        <v>0</v>
      </c>
      <c r="AQ70" s="540">
        <f>SUBTOTAL(9,AQ65:AQ69)</f>
        <v>0</v>
      </c>
      <c r="AR70" s="540">
        <f t="shared" si="23"/>
        <v>0</v>
      </c>
    </row>
    <row r="71" spans="1:44" ht="22.5" customHeight="1" thickTop="1">
      <c r="A71" s="177"/>
      <c r="B71" s="164"/>
      <c r="C71" s="165"/>
      <c r="D71" s="164"/>
      <c r="E71" s="222"/>
      <c r="F71" s="184"/>
      <c r="G71" s="184"/>
      <c r="H71" s="222"/>
      <c r="I71" s="184"/>
      <c r="J71" s="184"/>
      <c r="K71" s="184"/>
      <c r="L71" s="184"/>
      <c r="M71" s="184"/>
      <c r="N71" s="184"/>
      <c r="O71" s="184"/>
      <c r="P71" s="179"/>
      <c r="Q71" s="184"/>
      <c r="R71" s="184"/>
      <c r="S71" s="220"/>
      <c r="T71" s="220"/>
      <c r="U71" s="220"/>
      <c r="V71" s="220"/>
      <c r="W71" s="220"/>
      <c r="X71" s="184"/>
      <c r="Y71" s="184"/>
      <c r="Z71" s="220"/>
      <c r="AA71" s="220"/>
      <c r="AB71" s="220"/>
      <c r="AC71" s="220"/>
      <c r="AD71" s="220"/>
      <c r="AE71" s="184"/>
      <c r="AF71" s="184"/>
      <c r="AG71" s="220"/>
      <c r="AH71" s="220"/>
      <c r="AI71" s="220"/>
      <c r="AJ71" s="220"/>
      <c r="AK71" s="220"/>
      <c r="AL71" s="184"/>
      <c r="AM71" s="184"/>
      <c r="AN71" s="220"/>
      <c r="AO71" s="220"/>
      <c r="AP71" s="220"/>
      <c r="AQ71" s="220"/>
      <c r="AR71" s="220"/>
    </row>
    <row r="72" spans="1:44" ht="22.5" customHeight="1" thickBot="1">
      <c r="A72" s="177"/>
      <c r="B72" s="167" t="str">
        <f>'EXHIBIT B- LOE Detail Input'!B72</f>
        <v>#</v>
      </c>
      <c r="C72" s="168" t="str">
        <f>'EXHIBIT B- LOE Detail Input'!C72</f>
        <v>#</v>
      </c>
      <c r="D72" s="167" t="str">
        <f>'EXHIBIT B- LOE Detail Input'!D72</f>
        <v>TITLE</v>
      </c>
      <c r="E72" s="391"/>
      <c r="F72" s="187"/>
      <c r="G72" s="187"/>
      <c r="H72" s="869"/>
      <c r="I72" s="187"/>
      <c r="J72" s="187"/>
      <c r="K72" s="187"/>
      <c r="L72" s="187"/>
      <c r="M72" s="187"/>
      <c r="N72" s="187"/>
      <c r="O72" s="187"/>
      <c r="P72" s="179"/>
      <c r="Q72" s="178"/>
      <c r="R72" s="178"/>
      <c r="S72" s="178"/>
      <c r="T72" s="178"/>
      <c r="U72" s="178"/>
      <c r="V72" s="178"/>
      <c r="W72" s="178"/>
      <c r="X72" s="178"/>
      <c r="Y72" s="178"/>
      <c r="Z72" s="178"/>
      <c r="AA72" s="178"/>
      <c r="AB72" s="178"/>
      <c r="AC72" s="178"/>
      <c r="AD72" s="178"/>
      <c r="AE72" s="178"/>
      <c r="AF72" s="178"/>
      <c r="AG72" s="178"/>
      <c r="AH72" s="178"/>
      <c r="AI72" s="178"/>
      <c r="AJ72" s="178"/>
      <c r="AK72" s="178"/>
      <c r="AL72" s="178"/>
      <c r="AM72" s="178"/>
      <c r="AN72" s="178"/>
      <c r="AO72" s="178"/>
      <c r="AP72" s="178"/>
      <c r="AQ72" s="178"/>
      <c r="AR72" s="178"/>
    </row>
    <row r="73" spans="1:44" ht="22.5" customHeight="1" thickTop="1">
      <c r="A73" s="177"/>
      <c r="B73" s="591">
        <f>IF('EXHIBIT B- LOE Detail Input'!B73=0,"",'EXHIBIT B- LOE Detail Input'!B73)</f>
      </c>
      <c r="C73" s="591">
        <f>IF('EXHIBIT B- LOE Detail Input'!C73=0,"",'EXHIBIT B- LOE Detail Input'!C73)</f>
      </c>
      <c r="D73" s="592">
        <f>IF('EXHIBIT B- LOE Detail Input'!D73=0,"",'EXHIBIT B- LOE Detail Input'!D73)</f>
      </c>
      <c r="E73" s="524">
        <f>Q73+X73+AE73+AL73</f>
        <v>0</v>
      </c>
      <c r="F73" s="523">
        <f aca="true" t="shared" si="24" ref="F73:G77">T73+AA73+AH73+AO73</f>
        <v>0</v>
      </c>
      <c r="G73" s="523">
        <f t="shared" si="24"/>
        <v>0</v>
      </c>
      <c r="H73" s="545">
        <f>W73+AD73+AK73+AR73</f>
        <v>0</v>
      </c>
      <c r="I73" s="817"/>
      <c r="J73" s="819">
        <v>1</v>
      </c>
      <c r="K73" s="820"/>
      <c r="L73" s="820"/>
      <c r="M73" s="820"/>
      <c r="N73" s="821"/>
      <c r="O73" s="832">
        <f aca="true" t="shared" si="25" ref="O73:O78">SUM(J73:N73)</f>
        <v>1</v>
      </c>
      <c r="P73" s="179"/>
      <c r="Q73" s="524">
        <f ca="1">OFFSET(PrimeName,ROW(Q73)-5,0,1,1)</f>
        <v>0</v>
      </c>
      <c r="R73" s="545">
        <f ca="1">OFFSET(PrimeName,ROW(R73)-5,1,1,1)</f>
        <v>0</v>
      </c>
      <c r="S73" s="545">
        <f ca="1">OFFSET(PrimeName,ROW(S73)-5,2,1,1)</f>
        <v>0</v>
      </c>
      <c r="T73" s="545">
        <f>IF(EscalationBaseYear&gt;PrimeBasisYear,-FV(PrimeEscalation,EscalationBaseYear-PrimeBasisYear,0,1),1)*$J73*S73+IF(EscalationBaseYear+1&gt;PrimeBasisYear,-FV(PrimeEscalation,EscalationBaseYear+1-PrimeBasisYear,0,1),1)*$K73*S73+IF(EscalationBaseYear+2&gt;PrimeBasisYear,-FV(PrimeEscalation,EscalationBaseYear+2-PrimeBasisYear,0,1),1)*$L73*S73+IF(EscalationBaseYear+3&gt;PrimeBasisYear,-FV(PrimeEscalation,EscalationBaseYear+3-PrimeBasisYear,0,1),1)*$M73*S73+IF(EscalationBaseYear+4&gt;PrimeBasisYear,-FV(PrimeEscalation,EscalationBaseYear+4-PrimeBasisYear,0,1),1)*$N73*S73</f>
        <v>0</v>
      </c>
      <c r="U73" s="545">
        <f>PrimeAPCRate*Q73</f>
        <v>0</v>
      </c>
      <c r="V73" s="545">
        <f>IF(EscalationBaseYear&gt;PrimeBasisYear,-FV(PrimeEscalation,EscalationBaseYear-PrimeBasisYear,0,1),1)*$J73*R73+IF(EscalationBaseYear+1&gt;PrimeBasisYear,-FV(PrimeEscalation,EscalationBaseYear+1-PrimeBasisYear,0,1),1)*$K73*R73+IF(EscalationBaseYear+2&gt;PrimeBasisYear,-FV(PrimeEscalation,EscalationBaseYear+2-PrimeBasisYear,0,1),1)*$L73*R73+IF(EscalationBaseYear+3&gt;PrimeBasisYear,-FV(PrimeEscalation,EscalationBaseYear+3-PrimeBasisYear,0,1),1)*$M73*R73+IF(EscalationBaseYear+4&gt;PrimeBasisYear,-FV(PrimeEscalation,EscalationBaseYear+4-PrimeBasisYear,0,1),1)*$N73*R73</f>
        <v>0</v>
      </c>
      <c r="W73" s="545">
        <f>PrimeFee*V73</f>
        <v>0</v>
      </c>
      <c r="X73" s="524">
        <f ca="1">OFFSET(SUB1Name,ROW(X73)-5,0,1,1)</f>
        <v>0</v>
      </c>
      <c r="Y73" s="545">
        <f ca="1">OFFSET(SUB1Name,ROW(Y73)-5,1,1,1)</f>
        <v>0</v>
      </c>
      <c r="Z73" s="545">
        <f ca="1">OFFSET(SUB1Name,ROW(Z73)-5,2,1,1)</f>
        <v>0</v>
      </c>
      <c r="AA73" s="545">
        <f>IF(EscalationBaseYear&gt;Sub1BasisYear,-FV(Sub1Escalation,EscalationBaseYear-Sub1BasisYear,0,1),1)*$J73*Z73+IF(EscalationBaseYear+1&gt;Sub1BasisYear,-FV(Sub1Escalation,EscalationBaseYear+1-Sub1BasisYear,0,1),1)*$K73*Z73+IF(EscalationBaseYear+2&gt;Sub1BasisYear,-FV(Sub1Escalation,EscalationBaseYear+2-Sub1BasisYear,0,1),1)*$L73*Z73+IF(EscalationBaseYear+3&gt;Sub1BasisYear,-FV(Sub1Escalation,EscalationBaseYear+3-Sub1BasisYear,0,1),1)*$M73*Z73+IF(EscalationBaseYear+4&gt;Sub1BasisYear,-FV(Sub1Escalation,EscalationBaseYear+4-Sub1BasisYear,0,1),1)*$N73*Z73</f>
        <v>0</v>
      </c>
      <c r="AB73" s="545">
        <f>Sub1APCRate*X73</f>
        <v>0</v>
      </c>
      <c r="AC73" s="545">
        <f>IF(EscalationBaseYear&gt;Sub1BasisYear,-FV(Sub1Escalation,EscalationBaseYear-Sub1BasisYear,0,1),1)*$J73*Y73+IF(EscalationBaseYear+1&gt;Sub1BasisYear,-FV(Sub1Escalation,EscalationBaseYear+1-Sub1BasisYear,0,1),1)*$K73*Y73+IF(EscalationBaseYear+2&gt;Sub1BasisYear,-FV(Sub1Escalation,EscalationBaseYear+2-Sub1BasisYear,0,1),1)*$L73*Y73+IF(EscalationBaseYear+3&gt;Sub1BasisYear,-FV(Sub1Escalation,EscalationBaseYear+3-Sub1BasisYear,0,1),1)*$M73*Y73+IF(EscalationBaseYear+4&gt;Sub1BasisYear,-FV(Sub1Escalation,EscalationBaseYear+4-Sub1BasisYear,0,1),1)*$N73*Y73</f>
        <v>0</v>
      </c>
      <c r="AD73" s="545">
        <f>Sub1Fee*AC73</f>
        <v>0</v>
      </c>
      <c r="AE73" s="524">
        <f ca="1">OFFSET(SUB2Name,ROW(AE73)-5,0,1,1)</f>
        <v>0</v>
      </c>
      <c r="AF73" s="545">
        <f ca="1">OFFSET(SUB2Name,ROW(AF73)-5,1,1,1)</f>
        <v>0</v>
      </c>
      <c r="AG73" s="545">
        <f ca="1">OFFSET(SUB2Name,ROW(AG73)-5,2,1,1)</f>
        <v>0</v>
      </c>
      <c r="AH73" s="545">
        <f>IF(EscalationBaseYear&gt;Sub2BasisYear,-FV(Sub2Escalation,EscalationBaseYear-Sub2BasisYear,0,1),1)*$J73*AG73+IF(EscalationBaseYear+1&gt;Sub2BasisYear,-FV(Sub2Escalation,EscalationBaseYear+1-Sub2BasisYear,0,1),1)*$K73*AG73+IF(EscalationBaseYear+2&gt;Sub2BasisYear,-FV(Sub2Escalation,EscalationBaseYear+2-Sub2BasisYear,0,1),1)*$L73*AG73+IF(EscalationBaseYear+3&gt;Sub2BasisYear,-FV(Sub2Escalation,EscalationBaseYear+3-Sub2BasisYear,0,1),1)*$M73*AG73+IF(EscalationBaseYear+4&gt;Sub2BasisYear,-FV(Sub2Escalation,EscalationBaseYear+4-Sub2BasisYear,0,1),1)*$N73*AG73</f>
        <v>0</v>
      </c>
      <c r="AI73" s="545">
        <f>Sub2APCRate*AE73</f>
        <v>0</v>
      </c>
      <c r="AJ73" s="545">
        <f>IF(EscalationBaseYear&gt;Sub2BasisYear,-FV(Sub2Escalation,EscalationBaseYear-Sub2BasisYear,0,1),1)*$J73*AF73+IF(EscalationBaseYear+1&gt;Sub2BasisYear,-FV(Sub2Escalation,EscalationBaseYear+1-Sub2BasisYear,0,1),1)*$K73*AF73+IF(EscalationBaseYear+2&gt;Sub2BasisYear,-FV(Sub2Escalation,EscalationBaseYear+2-Sub2BasisYear,0,1),1)*$L73*AF73+IF(EscalationBaseYear+3&gt;Sub2BasisYear,-FV(Sub2Escalation,EscalationBaseYear+3-Sub2BasisYear,0,1),1)*$M73*AF73+IF(EscalationBaseYear+4&gt;Sub2BasisYear,-FV(Sub2Escalation,EscalationBaseYear+4-Sub2BasisYear,0,1),1)*$N73*AF73</f>
        <v>0</v>
      </c>
      <c r="AK73" s="545">
        <f>Sub2Fee*AJ73</f>
        <v>0</v>
      </c>
      <c r="AL73" s="524">
        <f ca="1">OFFSET(SUB3Name,ROW(AL73)-5,0,1,1)</f>
        <v>0</v>
      </c>
      <c r="AM73" s="545">
        <f ca="1">OFFSET(SUB3Name,ROW(AM73)-5,1,1,1)</f>
        <v>0</v>
      </c>
      <c r="AN73" s="545">
        <f ca="1">OFFSET(SUB3Name,ROW(AN73)-5,2,1,1)</f>
        <v>0</v>
      </c>
      <c r="AO73" s="545">
        <f>IF(EscalationBaseYear&gt;Sub3BasisYear,-FV(Sub3Escalation,EscalationBaseYear-Sub3BasisYear,0,1),1)*$J73*AN73+IF(EscalationBaseYear+1&gt;Sub3BasisYear,-FV(Sub3Escalation,EscalationBaseYear+1-Sub3BasisYear,0,1),1)*$K73*AN73+IF(EscalationBaseYear+2&gt;Sub3BasisYear,-FV(Sub3Escalation,EscalationBaseYear+2-Sub3BasisYear,0,1),1)*$L73*AN73+IF(EscalationBaseYear+3&gt;Sub3BasisYear,-FV(Sub3Escalation,EscalationBaseYear+3-Sub3BasisYear,0,1),1)*$M73*AN73+IF(EscalationBaseYear+4&gt;Sub3BasisYear,-FV(Sub3Escalation,EscalationBaseYear+4-Sub3BasisYear,0,1),1)*$N73*AN73</f>
        <v>0</v>
      </c>
      <c r="AP73" s="545">
        <f>Sub3APCRate*AL73</f>
        <v>0</v>
      </c>
      <c r="AQ73" s="545">
        <f>IF(EscalationBaseYear&gt;Sub3BasisYear,-FV(Sub3Escalation,EscalationBaseYear-Sub3BasisYear,0,1),1)*$J73*AM73+IF(EscalationBaseYear+1&gt;Sub3BasisYear,-FV(Sub3Escalation,EscalationBaseYear+1-Sub3BasisYear,0,1),1)*$K73*AM73+IF(EscalationBaseYear+2&gt;Sub3BasisYear,-FV(Sub3Escalation,EscalationBaseYear+2-Sub3BasisYear,0,1),1)*$L73*AM73+IF(EscalationBaseYear+3&gt;Sub3BasisYear,-FV(Sub3Escalation,EscalationBaseYear+3-Sub3BasisYear,0,1),1)*$M73*AM73+IF(EscalationBaseYear+4&gt;Sub3BasisYear,-FV(Sub3Escalation,EscalationBaseYear+4-Sub3BasisYear,0,1),1)*$N73*AM73</f>
        <v>0</v>
      </c>
      <c r="AR73" s="545">
        <f>Sub3Fee*AQ73</f>
        <v>0</v>
      </c>
    </row>
    <row r="74" spans="1:44" ht="22.5" customHeight="1">
      <c r="A74" s="177"/>
      <c r="B74" s="591">
        <f>IF('EXHIBIT B- LOE Detail Input'!B74=0,"",'EXHIBIT B- LOE Detail Input'!B74)</f>
      </c>
      <c r="C74" s="591">
        <f>IF('EXHIBIT B- LOE Detail Input'!C74=0,"",'EXHIBIT B- LOE Detail Input'!C74)</f>
      </c>
      <c r="D74" s="592">
        <f>IF('EXHIBIT B- LOE Detail Input'!D74=0,"",'EXHIBIT B- LOE Detail Input'!D74)</f>
      </c>
      <c r="E74" s="524">
        <f>Q74+X74+AE74+AL74</f>
        <v>0</v>
      </c>
      <c r="F74" s="523">
        <f t="shared" si="24"/>
        <v>0</v>
      </c>
      <c r="G74" s="523">
        <f t="shared" si="24"/>
        <v>0</v>
      </c>
      <c r="H74" s="545">
        <f>W74+AD74+AK74+AR74</f>
        <v>0</v>
      </c>
      <c r="I74" s="817"/>
      <c r="J74" s="822">
        <v>1</v>
      </c>
      <c r="K74" s="823"/>
      <c r="L74" s="823"/>
      <c r="M74" s="823"/>
      <c r="N74" s="824"/>
      <c r="O74" s="833">
        <f t="shared" si="25"/>
        <v>1</v>
      </c>
      <c r="P74" s="179"/>
      <c r="Q74" s="524">
        <f ca="1">OFFSET(PrimeName,ROW(Q74)-5,0,1,1)</f>
        <v>0</v>
      </c>
      <c r="R74" s="545">
        <f ca="1">OFFSET(PrimeName,ROW(R74)-5,1,1,1)</f>
        <v>0</v>
      </c>
      <c r="S74" s="545">
        <f ca="1">OFFSET(PrimeName,ROW(S74)-5,2,1,1)</f>
        <v>0</v>
      </c>
      <c r="T74" s="545">
        <f>IF(EscalationBaseYear&gt;PrimeBasisYear,-FV(PrimeEscalation,EscalationBaseYear-PrimeBasisYear,0,1),1)*$J74*S74+IF(EscalationBaseYear+1&gt;PrimeBasisYear,-FV(PrimeEscalation,EscalationBaseYear+1-PrimeBasisYear,0,1),1)*$K74*S74+IF(EscalationBaseYear+2&gt;PrimeBasisYear,-FV(PrimeEscalation,EscalationBaseYear+2-PrimeBasisYear,0,1),1)*$L74*S74+IF(EscalationBaseYear+3&gt;PrimeBasisYear,-FV(PrimeEscalation,EscalationBaseYear+3-PrimeBasisYear,0,1),1)*$M74*S74+IF(EscalationBaseYear+4&gt;PrimeBasisYear,-FV(PrimeEscalation,EscalationBaseYear+4-PrimeBasisYear,0,1),1)*$N74*S74</f>
        <v>0</v>
      </c>
      <c r="U74" s="545">
        <f>PrimeAPCRate*Q74</f>
        <v>0</v>
      </c>
      <c r="V74" s="545">
        <f>IF(EscalationBaseYear&gt;PrimeBasisYear,-FV(PrimeEscalation,EscalationBaseYear-PrimeBasisYear,0,1),1)*$J74*R74+IF(EscalationBaseYear+1&gt;PrimeBasisYear,-FV(PrimeEscalation,EscalationBaseYear+1-PrimeBasisYear,0,1),1)*$K74*R74+IF(EscalationBaseYear+2&gt;PrimeBasisYear,-FV(PrimeEscalation,EscalationBaseYear+2-PrimeBasisYear,0,1),1)*$L74*R74+IF(EscalationBaseYear+3&gt;PrimeBasisYear,-FV(PrimeEscalation,EscalationBaseYear+3-PrimeBasisYear,0,1),1)*$M74*R74+IF(EscalationBaseYear+4&gt;PrimeBasisYear,-FV(PrimeEscalation,EscalationBaseYear+4-PrimeBasisYear,0,1),1)*$N74*R74</f>
        <v>0</v>
      </c>
      <c r="W74" s="545">
        <f>PrimeFee*V74</f>
        <v>0</v>
      </c>
      <c r="X74" s="524">
        <f ca="1">OFFSET(SUB1Name,ROW(X74)-5,0,1,1)</f>
        <v>0</v>
      </c>
      <c r="Y74" s="545">
        <f ca="1">OFFSET(SUB1Name,ROW(Y74)-5,1,1,1)</f>
        <v>0</v>
      </c>
      <c r="Z74" s="545">
        <f ca="1">OFFSET(SUB1Name,ROW(Z74)-5,2,1,1)</f>
        <v>0</v>
      </c>
      <c r="AA74" s="545">
        <f>IF(EscalationBaseYear&gt;Sub1BasisYear,-FV(Sub1Escalation,EscalationBaseYear-Sub1BasisYear,0,1),1)*$J74*Z74+IF(EscalationBaseYear+1&gt;Sub1BasisYear,-FV(Sub1Escalation,EscalationBaseYear+1-Sub1BasisYear,0,1),1)*$K74*Z74+IF(EscalationBaseYear+2&gt;Sub1BasisYear,-FV(Sub1Escalation,EscalationBaseYear+2-Sub1BasisYear,0,1),1)*$L74*Z74+IF(EscalationBaseYear+3&gt;Sub1BasisYear,-FV(Sub1Escalation,EscalationBaseYear+3-Sub1BasisYear,0,1),1)*$M74*Z74+IF(EscalationBaseYear+4&gt;Sub1BasisYear,-FV(Sub1Escalation,EscalationBaseYear+4-Sub1BasisYear,0,1),1)*$N74*Z74</f>
        <v>0</v>
      </c>
      <c r="AB74" s="545">
        <f>Sub1APCRate*X74</f>
        <v>0</v>
      </c>
      <c r="AC74" s="545">
        <f>IF(EscalationBaseYear&gt;Sub1BasisYear,-FV(Sub1Escalation,EscalationBaseYear-Sub1BasisYear,0,1),1)*$J74*Y74+IF(EscalationBaseYear+1&gt;Sub1BasisYear,-FV(Sub1Escalation,EscalationBaseYear+1-Sub1BasisYear,0,1),1)*$K74*Y74+IF(EscalationBaseYear+2&gt;Sub1BasisYear,-FV(Sub1Escalation,EscalationBaseYear+2-Sub1BasisYear,0,1),1)*$L74*Y74+IF(EscalationBaseYear+3&gt;Sub1BasisYear,-FV(Sub1Escalation,EscalationBaseYear+3-Sub1BasisYear,0,1),1)*$M74*Y74+IF(EscalationBaseYear+4&gt;Sub1BasisYear,-FV(Sub1Escalation,EscalationBaseYear+4-Sub1BasisYear,0,1),1)*$N74*Y74</f>
        <v>0</v>
      </c>
      <c r="AD74" s="545">
        <f>Sub1Fee*AC74</f>
        <v>0</v>
      </c>
      <c r="AE74" s="524">
        <f ca="1">OFFSET(SUB2Name,ROW(AE74)-5,0,1,1)</f>
        <v>0</v>
      </c>
      <c r="AF74" s="545">
        <f ca="1">OFFSET(SUB2Name,ROW(AF74)-5,1,1,1)</f>
        <v>0</v>
      </c>
      <c r="AG74" s="545">
        <f ca="1">OFFSET(SUB2Name,ROW(AG74)-5,2,1,1)</f>
        <v>0</v>
      </c>
      <c r="AH74" s="545">
        <f>IF(EscalationBaseYear&gt;Sub2BasisYear,-FV(Sub2Escalation,EscalationBaseYear-Sub2BasisYear,0,1),1)*$J74*AG74+IF(EscalationBaseYear+1&gt;Sub2BasisYear,-FV(Sub2Escalation,EscalationBaseYear+1-Sub2BasisYear,0,1),1)*$K74*AG74+IF(EscalationBaseYear+2&gt;Sub2BasisYear,-FV(Sub2Escalation,EscalationBaseYear+2-Sub2BasisYear,0,1),1)*$L74*AG74+IF(EscalationBaseYear+3&gt;Sub2BasisYear,-FV(Sub2Escalation,EscalationBaseYear+3-Sub2BasisYear,0,1),1)*$M74*AG74+IF(EscalationBaseYear+4&gt;Sub2BasisYear,-FV(Sub2Escalation,EscalationBaseYear+4-Sub2BasisYear,0,1),1)*$N74*AG74</f>
        <v>0</v>
      </c>
      <c r="AI74" s="545">
        <f>Sub2APCRate*AE74</f>
        <v>0</v>
      </c>
      <c r="AJ74" s="545">
        <f>IF(EscalationBaseYear&gt;Sub2BasisYear,-FV(Sub2Escalation,EscalationBaseYear-Sub2BasisYear,0,1),1)*$J74*AF74+IF(EscalationBaseYear+1&gt;Sub2BasisYear,-FV(Sub2Escalation,EscalationBaseYear+1-Sub2BasisYear,0,1),1)*$K74*AF74+IF(EscalationBaseYear+2&gt;Sub2BasisYear,-FV(Sub2Escalation,EscalationBaseYear+2-Sub2BasisYear,0,1),1)*$L74*AF74+IF(EscalationBaseYear+3&gt;Sub2BasisYear,-FV(Sub2Escalation,EscalationBaseYear+3-Sub2BasisYear,0,1),1)*$M74*AF74+IF(EscalationBaseYear+4&gt;Sub2BasisYear,-FV(Sub2Escalation,EscalationBaseYear+4-Sub2BasisYear,0,1),1)*$N74*AF74</f>
        <v>0</v>
      </c>
      <c r="AK74" s="545">
        <f>Sub2Fee*AJ74</f>
        <v>0</v>
      </c>
      <c r="AL74" s="524">
        <f ca="1">OFFSET(SUB3Name,ROW(AL74)-5,0,1,1)</f>
        <v>0</v>
      </c>
      <c r="AM74" s="545">
        <f ca="1">OFFSET(SUB3Name,ROW(AM74)-5,1,1,1)</f>
        <v>0</v>
      </c>
      <c r="AN74" s="545">
        <f ca="1">OFFSET(SUB3Name,ROW(AN74)-5,2,1,1)</f>
        <v>0</v>
      </c>
      <c r="AO74" s="545">
        <f>IF(EscalationBaseYear&gt;Sub3BasisYear,-FV(Sub3Escalation,EscalationBaseYear-Sub3BasisYear,0,1),1)*$J74*AN74+IF(EscalationBaseYear+1&gt;Sub3BasisYear,-FV(Sub3Escalation,EscalationBaseYear+1-Sub3BasisYear,0,1),1)*$K74*AN74+IF(EscalationBaseYear+2&gt;Sub3BasisYear,-FV(Sub3Escalation,EscalationBaseYear+2-Sub3BasisYear,0,1),1)*$L74*AN74+IF(EscalationBaseYear+3&gt;Sub3BasisYear,-FV(Sub3Escalation,EscalationBaseYear+3-Sub3BasisYear,0,1),1)*$M74*AN74+IF(EscalationBaseYear+4&gt;Sub3BasisYear,-FV(Sub3Escalation,EscalationBaseYear+4-Sub3BasisYear,0,1),1)*$N74*AN74</f>
        <v>0</v>
      </c>
      <c r="AP74" s="545">
        <f>Sub3APCRate*AL74</f>
        <v>0</v>
      </c>
      <c r="AQ74" s="545">
        <f>IF(EscalationBaseYear&gt;Sub3BasisYear,-FV(Sub3Escalation,EscalationBaseYear-Sub3BasisYear,0,1),1)*$J74*AM74+IF(EscalationBaseYear+1&gt;Sub3BasisYear,-FV(Sub3Escalation,EscalationBaseYear+1-Sub3BasisYear,0,1),1)*$K74*AM74+IF(EscalationBaseYear+2&gt;Sub3BasisYear,-FV(Sub3Escalation,EscalationBaseYear+2-Sub3BasisYear,0,1),1)*$L74*AM74+IF(EscalationBaseYear+3&gt;Sub3BasisYear,-FV(Sub3Escalation,EscalationBaseYear+3-Sub3BasisYear,0,1),1)*$M74*AM74+IF(EscalationBaseYear+4&gt;Sub3BasisYear,-FV(Sub3Escalation,EscalationBaseYear+4-Sub3BasisYear,0,1),1)*$N74*AM74</f>
        <v>0</v>
      </c>
      <c r="AR74" s="545">
        <f>Sub3Fee*AQ74</f>
        <v>0</v>
      </c>
    </row>
    <row r="75" spans="1:44" ht="22.5" customHeight="1">
      <c r="A75" s="177"/>
      <c r="B75" s="591">
        <f>IF('EXHIBIT B- LOE Detail Input'!B75=0,"",'EXHIBIT B- LOE Detail Input'!B75)</f>
      </c>
      <c r="C75" s="591">
        <f>IF('EXHIBIT B- LOE Detail Input'!C75=0,"",'EXHIBIT B- LOE Detail Input'!C75)</f>
      </c>
      <c r="D75" s="592">
        <f>IF('EXHIBIT B- LOE Detail Input'!D75=0,"",'EXHIBIT B- LOE Detail Input'!D75)</f>
      </c>
      <c r="E75" s="524">
        <f>Q75+X75+AE75+AL75</f>
        <v>0</v>
      </c>
      <c r="F75" s="523">
        <f t="shared" si="24"/>
        <v>0</v>
      </c>
      <c r="G75" s="523">
        <f t="shared" si="24"/>
        <v>0</v>
      </c>
      <c r="H75" s="545">
        <f>W75+AD75+AK75+AR75</f>
        <v>0</v>
      </c>
      <c r="I75" s="817"/>
      <c r="J75" s="822">
        <v>1</v>
      </c>
      <c r="K75" s="823"/>
      <c r="L75" s="823"/>
      <c r="M75" s="823"/>
      <c r="N75" s="824"/>
      <c r="O75" s="833">
        <f t="shared" si="25"/>
        <v>1</v>
      </c>
      <c r="P75" s="179"/>
      <c r="Q75" s="524">
        <f ca="1">OFFSET(PrimeName,ROW(Q75)-5,0,1,1)</f>
        <v>0</v>
      </c>
      <c r="R75" s="545">
        <f ca="1">OFFSET(PrimeName,ROW(R75)-5,1,1,1)</f>
        <v>0</v>
      </c>
      <c r="S75" s="545">
        <f ca="1">OFFSET(PrimeName,ROW(S75)-5,2,1,1)</f>
        <v>0</v>
      </c>
      <c r="T75" s="545">
        <f>IF(EscalationBaseYear&gt;PrimeBasisYear,-FV(PrimeEscalation,EscalationBaseYear-PrimeBasisYear,0,1),1)*$J75*S75+IF(EscalationBaseYear+1&gt;PrimeBasisYear,-FV(PrimeEscalation,EscalationBaseYear+1-PrimeBasisYear,0,1),1)*$K75*S75+IF(EscalationBaseYear+2&gt;PrimeBasisYear,-FV(PrimeEscalation,EscalationBaseYear+2-PrimeBasisYear,0,1),1)*$L75*S75+IF(EscalationBaseYear+3&gt;PrimeBasisYear,-FV(PrimeEscalation,EscalationBaseYear+3-PrimeBasisYear,0,1),1)*$M75*S75+IF(EscalationBaseYear+4&gt;PrimeBasisYear,-FV(PrimeEscalation,EscalationBaseYear+4-PrimeBasisYear,0,1),1)*$N75*S75</f>
        <v>0</v>
      </c>
      <c r="U75" s="545">
        <f>PrimeAPCRate*Q75</f>
        <v>0</v>
      </c>
      <c r="V75" s="545">
        <f>IF(EscalationBaseYear&gt;PrimeBasisYear,-FV(PrimeEscalation,EscalationBaseYear-PrimeBasisYear,0,1),1)*$J75*R75+IF(EscalationBaseYear+1&gt;PrimeBasisYear,-FV(PrimeEscalation,EscalationBaseYear+1-PrimeBasisYear,0,1),1)*$K75*R75+IF(EscalationBaseYear+2&gt;PrimeBasisYear,-FV(PrimeEscalation,EscalationBaseYear+2-PrimeBasisYear,0,1),1)*$L75*R75+IF(EscalationBaseYear+3&gt;PrimeBasisYear,-FV(PrimeEscalation,EscalationBaseYear+3-PrimeBasisYear,0,1),1)*$M75*R75+IF(EscalationBaseYear+4&gt;PrimeBasisYear,-FV(PrimeEscalation,EscalationBaseYear+4-PrimeBasisYear,0,1),1)*$N75*R75</f>
        <v>0</v>
      </c>
      <c r="W75" s="545">
        <f>PrimeFee*V75</f>
        <v>0</v>
      </c>
      <c r="X75" s="524">
        <f ca="1">OFFSET(SUB1Name,ROW(X75)-5,0,1,1)</f>
        <v>0</v>
      </c>
      <c r="Y75" s="545">
        <f ca="1">OFFSET(SUB1Name,ROW(Y75)-5,1,1,1)</f>
        <v>0</v>
      </c>
      <c r="Z75" s="545">
        <f ca="1">OFFSET(SUB1Name,ROW(Z75)-5,2,1,1)</f>
        <v>0</v>
      </c>
      <c r="AA75" s="545">
        <f>IF(EscalationBaseYear&gt;Sub1BasisYear,-FV(Sub1Escalation,EscalationBaseYear-Sub1BasisYear,0,1),1)*$J75*Z75+IF(EscalationBaseYear+1&gt;Sub1BasisYear,-FV(Sub1Escalation,EscalationBaseYear+1-Sub1BasisYear,0,1),1)*$K75*Z75+IF(EscalationBaseYear+2&gt;Sub1BasisYear,-FV(Sub1Escalation,EscalationBaseYear+2-Sub1BasisYear,0,1),1)*$L75*Z75+IF(EscalationBaseYear+3&gt;Sub1BasisYear,-FV(Sub1Escalation,EscalationBaseYear+3-Sub1BasisYear,0,1),1)*$M75*Z75+IF(EscalationBaseYear+4&gt;Sub1BasisYear,-FV(Sub1Escalation,EscalationBaseYear+4-Sub1BasisYear,0,1),1)*$N75*Z75</f>
        <v>0</v>
      </c>
      <c r="AB75" s="545">
        <f>Sub1APCRate*X75</f>
        <v>0</v>
      </c>
      <c r="AC75" s="545">
        <f>IF(EscalationBaseYear&gt;Sub1BasisYear,-FV(Sub1Escalation,EscalationBaseYear-Sub1BasisYear,0,1),1)*$J75*Y75+IF(EscalationBaseYear+1&gt;Sub1BasisYear,-FV(Sub1Escalation,EscalationBaseYear+1-Sub1BasisYear,0,1),1)*$K75*Y75+IF(EscalationBaseYear+2&gt;Sub1BasisYear,-FV(Sub1Escalation,EscalationBaseYear+2-Sub1BasisYear,0,1),1)*$L75*Y75+IF(EscalationBaseYear+3&gt;Sub1BasisYear,-FV(Sub1Escalation,EscalationBaseYear+3-Sub1BasisYear,0,1),1)*$M75*Y75+IF(EscalationBaseYear+4&gt;Sub1BasisYear,-FV(Sub1Escalation,EscalationBaseYear+4-Sub1BasisYear,0,1),1)*$N75*Y75</f>
        <v>0</v>
      </c>
      <c r="AD75" s="545">
        <f>Sub1Fee*AC75</f>
        <v>0</v>
      </c>
      <c r="AE75" s="524">
        <f ca="1">OFFSET(SUB2Name,ROW(AE75)-5,0,1,1)</f>
        <v>0</v>
      </c>
      <c r="AF75" s="545">
        <f ca="1">OFFSET(SUB2Name,ROW(AF75)-5,1,1,1)</f>
        <v>0</v>
      </c>
      <c r="AG75" s="545">
        <f ca="1">OFFSET(SUB2Name,ROW(AG75)-5,2,1,1)</f>
        <v>0</v>
      </c>
      <c r="AH75" s="545">
        <f>IF(EscalationBaseYear&gt;Sub2BasisYear,-FV(Sub2Escalation,EscalationBaseYear-Sub2BasisYear,0,1),1)*$J75*AG75+IF(EscalationBaseYear+1&gt;Sub2BasisYear,-FV(Sub2Escalation,EscalationBaseYear+1-Sub2BasisYear,0,1),1)*$K75*AG75+IF(EscalationBaseYear+2&gt;Sub2BasisYear,-FV(Sub2Escalation,EscalationBaseYear+2-Sub2BasisYear,0,1),1)*$L75*AG75+IF(EscalationBaseYear+3&gt;Sub2BasisYear,-FV(Sub2Escalation,EscalationBaseYear+3-Sub2BasisYear,0,1),1)*$M75*AG75+IF(EscalationBaseYear+4&gt;Sub2BasisYear,-FV(Sub2Escalation,EscalationBaseYear+4-Sub2BasisYear,0,1),1)*$N75*AG75</f>
        <v>0</v>
      </c>
      <c r="AI75" s="545">
        <f>Sub2APCRate*AE75</f>
        <v>0</v>
      </c>
      <c r="AJ75" s="545">
        <f>IF(EscalationBaseYear&gt;Sub2BasisYear,-FV(Sub2Escalation,EscalationBaseYear-Sub2BasisYear,0,1),1)*$J75*AF75+IF(EscalationBaseYear+1&gt;Sub2BasisYear,-FV(Sub2Escalation,EscalationBaseYear+1-Sub2BasisYear,0,1),1)*$K75*AF75+IF(EscalationBaseYear+2&gt;Sub2BasisYear,-FV(Sub2Escalation,EscalationBaseYear+2-Sub2BasisYear,0,1),1)*$L75*AF75+IF(EscalationBaseYear+3&gt;Sub2BasisYear,-FV(Sub2Escalation,EscalationBaseYear+3-Sub2BasisYear,0,1),1)*$M75*AF75+IF(EscalationBaseYear+4&gt;Sub2BasisYear,-FV(Sub2Escalation,EscalationBaseYear+4-Sub2BasisYear,0,1),1)*$N75*AF75</f>
        <v>0</v>
      </c>
      <c r="AK75" s="545">
        <f>Sub2Fee*AJ75</f>
        <v>0</v>
      </c>
      <c r="AL75" s="524">
        <f ca="1">OFFSET(SUB3Name,ROW(AL75)-5,0,1,1)</f>
        <v>0</v>
      </c>
      <c r="AM75" s="545">
        <f ca="1">OFFSET(SUB3Name,ROW(AM75)-5,1,1,1)</f>
        <v>0</v>
      </c>
      <c r="AN75" s="545">
        <f ca="1">OFFSET(SUB3Name,ROW(AN75)-5,2,1,1)</f>
        <v>0</v>
      </c>
      <c r="AO75" s="545">
        <f>IF(EscalationBaseYear&gt;Sub3BasisYear,-FV(Sub3Escalation,EscalationBaseYear-Sub3BasisYear,0,1),1)*$J75*AN75+IF(EscalationBaseYear+1&gt;Sub3BasisYear,-FV(Sub3Escalation,EscalationBaseYear+1-Sub3BasisYear,0,1),1)*$K75*AN75+IF(EscalationBaseYear+2&gt;Sub3BasisYear,-FV(Sub3Escalation,EscalationBaseYear+2-Sub3BasisYear,0,1),1)*$L75*AN75+IF(EscalationBaseYear+3&gt;Sub3BasisYear,-FV(Sub3Escalation,EscalationBaseYear+3-Sub3BasisYear,0,1),1)*$M75*AN75+IF(EscalationBaseYear+4&gt;Sub3BasisYear,-FV(Sub3Escalation,EscalationBaseYear+4-Sub3BasisYear,0,1),1)*$N75*AN75</f>
        <v>0</v>
      </c>
      <c r="AP75" s="545">
        <f>Sub3APCRate*AL75</f>
        <v>0</v>
      </c>
      <c r="AQ75" s="545">
        <f>IF(EscalationBaseYear&gt;Sub3BasisYear,-FV(Sub3Escalation,EscalationBaseYear-Sub3BasisYear,0,1),1)*$J75*AM75+IF(EscalationBaseYear+1&gt;Sub3BasisYear,-FV(Sub3Escalation,EscalationBaseYear+1-Sub3BasisYear,0,1),1)*$K75*AM75+IF(EscalationBaseYear+2&gt;Sub3BasisYear,-FV(Sub3Escalation,EscalationBaseYear+2-Sub3BasisYear,0,1),1)*$L75*AM75+IF(EscalationBaseYear+3&gt;Sub3BasisYear,-FV(Sub3Escalation,EscalationBaseYear+3-Sub3BasisYear,0,1),1)*$M75*AM75+IF(EscalationBaseYear+4&gt;Sub3BasisYear,-FV(Sub3Escalation,EscalationBaseYear+4-Sub3BasisYear,0,1),1)*$N75*AM75</f>
        <v>0</v>
      </c>
      <c r="AR75" s="545">
        <f>Sub3Fee*AQ75</f>
        <v>0</v>
      </c>
    </row>
    <row r="76" spans="1:44" ht="22.5" customHeight="1">
      <c r="A76" s="177"/>
      <c r="B76" s="591">
        <f>IF('EXHIBIT B- LOE Detail Input'!B76=0,"",'EXHIBIT B- LOE Detail Input'!B76)</f>
      </c>
      <c r="C76" s="591">
        <f>IF('EXHIBIT B- LOE Detail Input'!C76=0,"",'EXHIBIT B- LOE Detail Input'!C76)</f>
      </c>
      <c r="D76" s="592">
        <f>IF('EXHIBIT B- LOE Detail Input'!D76=0,"",'EXHIBIT B- LOE Detail Input'!D76)</f>
      </c>
      <c r="E76" s="524">
        <f>Q76+X76+AE76+AL76</f>
        <v>0</v>
      </c>
      <c r="F76" s="523">
        <f t="shared" si="24"/>
        <v>0</v>
      </c>
      <c r="G76" s="523">
        <f t="shared" si="24"/>
        <v>0</v>
      </c>
      <c r="H76" s="545">
        <f>W76+AD76+AK76+AR76</f>
        <v>0</v>
      </c>
      <c r="I76" s="817"/>
      <c r="J76" s="822">
        <v>1</v>
      </c>
      <c r="K76" s="823"/>
      <c r="L76" s="823"/>
      <c r="M76" s="823"/>
      <c r="N76" s="824"/>
      <c r="O76" s="833">
        <f t="shared" si="25"/>
        <v>1</v>
      </c>
      <c r="P76" s="179"/>
      <c r="Q76" s="524">
        <f ca="1">OFFSET(PrimeName,ROW(Q76)-5,0,1,1)</f>
        <v>0</v>
      </c>
      <c r="R76" s="545">
        <f ca="1">OFFSET(PrimeName,ROW(R76)-5,1,1,1)</f>
        <v>0</v>
      </c>
      <c r="S76" s="545">
        <f ca="1">OFFSET(PrimeName,ROW(S76)-5,2,1,1)</f>
        <v>0</v>
      </c>
      <c r="T76" s="545">
        <f>IF(EscalationBaseYear&gt;PrimeBasisYear,-FV(PrimeEscalation,EscalationBaseYear-PrimeBasisYear,0,1),1)*$J76*S76+IF(EscalationBaseYear+1&gt;PrimeBasisYear,-FV(PrimeEscalation,EscalationBaseYear+1-PrimeBasisYear,0,1),1)*$K76*S76+IF(EscalationBaseYear+2&gt;PrimeBasisYear,-FV(PrimeEscalation,EscalationBaseYear+2-PrimeBasisYear,0,1),1)*$L76*S76+IF(EscalationBaseYear+3&gt;PrimeBasisYear,-FV(PrimeEscalation,EscalationBaseYear+3-PrimeBasisYear,0,1),1)*$M76*S76+IF(EscalationBaseYear+4&gt;PrimeBasisYear,-FV(PrimeEscalation,EscalationBaseYear+4-PrimeBasisYear,0,1),1)*$N76*S76</f>
        <v>0</v>
      </c>
      <c r="U76" s="545">
        <f>PrimeAPCRate*Q76</f>
        <v>0</v>
      </c>
      <c r="V76" s="545">
        <f>IF(EscalationBaseYear&gt;PrimeBasisYear,-FV(PrimeEscalation,EscalationBaseYear-PrimeBasisYear,0,1),1)*$J76*R76+IF(EscalationBaseYear+1&gt;PrimeBasisYear,-FV(PrimeEscalation,EscalationBaseYear+1-PrimeBasisYear,0,1),1)*$K76*R76+IF(EscalationBaseYear+2&gt;PrimeBasisYear,-FV(PrimeEscalation,EscalationBaseYear+2-PrimeBasisYear,0,1),1)*$L76*R76+IF(EscalationBaseYear+3&gt;PrimeBasisYear,-FV(PrimeEscalation,EscalationBaseYear+3-PrimeBasisYear,0,1),1)*$M76*R76+IF(EscalationBaseYear+4&gt;PrimeBasisYear,-FV(PrimeEscalation,EscalationBaseYear+4-PrimeBasisYear,0,1),1)*$N76*R76</f>
        <v>0</v>
      </c>
      <c r="W76" s="545">
        <f>PrimeFee*V76</f>
        <v>0</v>
      </c>
      <c r="X76" s="524">
        <f ca="1">OFFSET(SUB1Name,ROW(X76)-5,0,1,1)</f>
        <v>0</v>
      </c>
      <c r="Y76" s="545">
        <f ca="1">OFFSET(SUB1Name,ROW(Y76)-5,1,1,1)</f>
        <v>0</v>
      </c>
      <c r="Z76" s="545">
        <f ca="1">OFFSET(SUB1Name,ROW(Z76)-5,2,1,1)</f>
        <v>0</v>
      </c>
      <c r="AA76" s="545">
        <f>IF(EscalationBaseYear&gt;Sub1BasisYear,-FV(Sub1Escalation,EscalationBaseYear-Sub1BasisYear,0,1),1)*$J76*Z76+IF(EscalationBaseYear+1&gt;Sub1BasisYear,-FV(Sub1Escalation,EscalationBaseYear+1-Sub1BasisYear,0,1),1)*$K76*Z76+IF(EscalationBaseYear+2&gt;Sub1BasisYear,-FV(Sub1Escalation,EscalationBaseYear+2-Sub1BasisYear,0,1),1)*$L76*Z76+IF(EscalationBaseYear+3&gt;Sub1BasisYear,-FV(Sub1Escalation,EscalationBaseYear+3-Sub1BasisYear,0,1),1)*$M76*Z76+IF(EscalationBaseYear+4&gt;Sub1BasisYear,-FV(Sub1Escalation,EscalationBaseYear+4-Sub1BasisYear,0,1),1)*$N76*Z76</f>
        <v>0</v>
      </c>
      <c r="AB76" s="545">
        <f>Sub1APCRate*X76</f>
        <v>0</v>
      </c>
      <c r="AC76" s="545">
        <f>IF(EscalationBaseYear&gt;Sub1BasisYear,-FV(Sub1Escalation,EscalationBaseYear-Sub1BasisYear,0,1),1)*$J76*Y76+IF(EscalationBaseYear+1&gt;Sub1BasisYear,-FV(Sub1Escalation,EscalationBaseYear+1-Sub1BasisYear,0,1),1)*$K76*Y76+IF(EscalationBaseYear+2&gt;Sub1BasisYear,-FV(Sub1Escalation,EscalationBaseYear+2-Sub1BasisYear,0,1),1)*$L76*Y76+IF(EscalationBaseYear+3&gt;Sub1BasisYear,-FV(Sub1Escalation,EscalationBaseYear+3-Sub1BasisYear,0,1),1)*$M76*Y76+IF(EscalationBaseYear+4&gt;Sub1BasisYear,-FV(Sub1Escalation,EscalationBaseYear+4-Sub1BasisYear,0,1),1)*$N76*Y76</f>
        <v>0</v>
      </c>
      <c r="AD76" s="545">
        <f>Sub1Fee*AC76</f>
        <v>0</v>
      </c>
      <c r="AE76" s="524">
        <f ca="1">OFFSET(SUB2Name,ROW(AE76)-5,0,1,1)</f>
        <v>0</v>
      </c>
      <c r="AF76" s="545">
        <f ca="1">OFFSET(SUB2Name,ROW(AF76)-5,1,1,1)</f>
        <v>0</v>
      </c>
      <c r="AG76" s="545">
        <f ca="1">OFFSET(SUB2Name,ROW(AG76)-5,2,1,1)</f>
        <v>0</v>
      </c>
      <c r="AH76" s="545">
        <f>IF(EscalationBaseYear&gt;Sub2BasisYear,-FV(Sub2Escalation,EscalationBaseYear-Sub2BasisYear,0,1),1)*$J76*AG76+IF(EscalationBaseYear+1&gt;Sub2BasisYear,-FV(Sub2Escalation,EscalationBaseYear+1-Sub2BasisYear,0,1),1)*$K76*AG76+IF(EscalationBaseYear+2&gt;Sub2BasisYear,-FV(Sub2Escalation,EscalationBaseYear+2-Sub2BasisYear,0,1),1)*$L76*AG76+IF(EscalationBaseYear+3&gt;Sub2BasisYear,-FV(Sub2Escalation,EscalationBaseYear+3-Sub2BasisYear,0,1),1)*$M76*AG76+IF(EscalationBaseYear+4&gt;Sub2BasisYear,-FV(Sub2Escalation,EscalationBaseYear+4-Sub2BasisYear,0,1),1)*$N76*AG76</f>
        <v>0</v>
      </c>
      <c r="AI76" s="545">
        <f>Sub2APCRate*AE76</f>
        <v>0</v>
      </c>
      <c r="AJ76" s="545">
        <f>IF(EscalationBaseYear&gt;Sub2BasisYear,-FV(Sub2Escalation,EscalationBaseYear-Sub2BasisYear,0,1),1)*$J76*AF76+IF(EscalationBaseYear+1&gt;Sub2BasisYear,-FV(Sub2Escalation,EscalationBaseYear+1-Sub2BasisYear,0,1),1)*$K76*AF76+IF(EscalationBaseYear+2&gt;Sub2BasisYear,-FV(Sub2Escalation,EscalationBaseYear+2-Sub2BasisYear,0,1),1)*$L76*AF76+IF(EscalationBaseYear+3&gt;Sub2BasisYear,-FV(Sub2Escalation,EscalationBaseYear+3-Sub2BasisYear,0,1),1)*$M76*AF76+IF(EscalationBaseYear+4&gt;Sub2BasisYear,-FV(Sub2Escalation,EscalationBaseYear+4-Sub2BasisYear,0,1),1)*$N76*AF76</f>
        <v>0</v>
      </c>
      <c r="AK76" s="545">
        <f>Sub2Fee*AJ76</f>
        <v>0</v>
      </c>
      <c r="AL76" s="524">
        <f ca="1">OFFSET(SUB3Name,ROW(AL76)-5,0,1,1)</f>
        <v>0</v>
      </c>
      <c r="AM76" s="545">
        <f ca="1">OFFSET(SUB3Name,ROW(AM76)-5,1,1,1)</f>
        <v>0</v>
      </c>
      <c r="AN76" s="545">
        <f ca="1">OFFSET(SUB3Name,ROW(AN76)-5,2,1,1)</f>
        <v>0</v>
      </c>
      <c r="AO76" s="545">
        <f>IF(EscalationBaseYear&gt;Sub3BasisYear,-FV(Sub3Escalation,EscalationBaseYear-Sub3BasisYear,0,1),1)*$J76*AN76+IF(EscalationBaseYear+1&gt;Sub3BasisYear,-FV(Sub3Escalation,EscalationBaseYear+1-Sub3BasisYear,0,1),1)*$K76*AN76+IF(EscalationBaseYear+2&gt;Sub3BasisYear,-FV(Sub3Escalation,EscalationBaseYear+2-Sub3BasisYear,0,1),1)*$L76*AN76+IF(EscalationBaseYear+3&gt;Sub3BasisYear,-FV(Sub3Escalation,EscalationBaseYear+3-Sub3BasisYear,0,1),1)*$M76*AN76+IF(EscalationBaseYear+4&gt;Sub3BasisYear,-FV(Sub3Escalation,EscalationBaseYear+4-Sub3BasisYear,0,1),1)*$N76*AN76</f>
        <v>0</v>
      </c>
      <c r="AP76" s="545">
        <f>Sub3APCRate*AL76</f>
        <v>0</v>
      </c>
      <c r="AQ76" s="545">
        <f>IF(EscalationBaseYear&gt;Sub3BasisYear,-FV(Sub3Escalation,EscalationBaseYear-Sub3BasisYear,0,1),1)*$J76*AM76+IF(EscalationBaseYear+1&gt;Sub3BasisYear,-FV(Sub3Escalation,EscalationBaseYear+1-Sub3BasisYear,0,1),1)*$K76*AM76+IF(EscalationBaseYear+2&gt;Sub3BasisYear,-FV(Sub3Escalation,EscalationBaseYear+2-Sub3BasisYear,0,1),1)*$L76*AM76+IF(EscalationBaseYear+3&gt;Sub3BasisYear,-FV(Sub3Escalation,EscalationBaseYear+3-Sub3BasisYear,0,1),1)*$M76*AM76+IF(EscalationBaseYear+4&gt;Sub3BasisYear,-FV(Sub3Escalation,EscalationBaseYear+4-Sub3BasisYear,0,1),1)*$N76*AM76</f>
        <v>0</v>
      </c>
      <c r="AR76" s="545">
        <f>Sub3Fee*AQ76</f>
        <v>0</v>
      </c>
    </row>
    <row r="77" spans="1:44" ht="22.5" customHeight="1" thickBot="1">
      <c r="A77" s="177"/>
      <c r="B77" s="613">
        <f>IF('EXHIBIT B- LOE Detail Input'!B77=0,"",'EXHIBIT B- LOE Detail Input'!B77)</f>
      </c>
      <c r="C77" s="613">
        <f>IF('EXHIBIT B- LOE Detail Input'!C77=0,"",'EXHIBIT B- LOE Detail Input'!C77)</f>
      </c>
      <c r="D77" s="614">
        <f>IF('EXHIBIT B- LOE Detail Input'!D77=0,"",'EXHIBIT B- LOE Detail Input'!D77)</f>
      </c>
      <c r="E77" s="535">
        <f>Q77+X77+AE77+AL77</f>
        <v>0</v>
      </c>
      <c r="F77" s="534">
        <f t="shared" si="24"/>
        <v>0</v>
      </c>
      <c r="G77" s="534">
        <f t="shared" si="24"/>
        <v>0</v>
      </c>
      <c r="H77" s="581">
        <f>W77+AD77+AK77+AR77</f>
        <v>0</v>
      </c>
      <c r="I77" s="817"/>
      <c r="J77" s="825">
        <v>1</v>
      </c>
      <c r="K77" s="826"/>
      <c r="L77" s="826"/>
      <c r="M77" s="826"/>
      <c r="N77" s="827"/>
      <c r="O77" s="831">
        <f t="shared" si="25"/>
        <v>1</v>
      </c>
      <c r="P77" s="179"/>
      <c r="Q77" s="535">
        <f ca="1">OFFSET(PrimeName,ROW(Q77)-5,0,1,1)</f>
        <v>0</v>
      </c>
      <c r="R77" s="581">
        <f ca="1">OFFSET(PrimeName,ROW(R77)-5,1,1,1)</f>
        <v>0</v>
      </c>
      <c r="S77" s="581">
        <f ca="1">OFFSET(PrimeName,ROW(S77)-5,2,1,1)</f>
        <v>0</v>
      </c>
      <c r="T77" s="581">
        <f>IF(EscalationBaseYear&gt;PrimeBasisYear,-FV(PrimeEscalation,EscalationBaseYear-PrimeBasisYear,0,1),1)*$J77*S77+IF(EscalationBaseYear+1&gt;PrimeBasisYear,-FV(PrimeEscalation,EscalationBaseYear+1-PrimeBasisYear,0,1),1)*$K77*S77+IF(EscalationBaseYear+2&gt;PrimeBasisYear,-FV(PrimeEscalation,EscalationBaseYear+2-PrimeBasisYear,0,1),1)*$L77*S77+IF(EscalationBaseYear+3&gt;PrimeBasisYear,-FV(PrimeEscalation,EscalationBaseYear+3-PrimeBasisYear,0,1),1)*$M77*S77+IF(EscalationBaseYear+4&gt;PrimeBasisYear,-FV(PrimeEscalation,EscalationBaseYear+4-PrimeBasisYear,0,1),1)*$N77*S77</f>
        <v>0</v>
      </c>
      <c r="U77" s="581">
        <f>PrimeAPCRate*Q77</f>
        <v>0</v>
      </c>
      <c r="V77" s="581">
        <f>IF(EscalationBaseYear&gt;PrimeBasisYear,-FV(PrimeEscalation,EscalationBaseYear-PrimeBasisYear,0,1),1)*$J77*R77+IF(EscalationBaseYear+1&gt;PrimeBasisYear,-FV(PrimeEscalation,EscalationBaseYear+1-PrimeBasisYear,0,1),1)*$K77*R77+IF(EscalationBaseYear+2&gt;PrimeBasisYear,-FV(PrimeEscalation,EscalationBaseYear+2-PrimeBasisYear,0,1),1)*$L77*R77+IF(EscalationBaseYear+3&gt;PrimeBasisYear,-FV(PrimeEscalation,EscalationBaseYear+3-PrimeBasisYear,0,1),1)*$M77*R77+IF(EscalationBaseYear+4&gt;PrimeBasisYear,-FV(PrimeEscalation,EscalationBaseYear+4-PrimeBasisYear,0,1),1)*$N77*R77</f>
        <v>0</v>
      </c>
      <c r="W77" s="581">
        <f>PrimeFee*V77</f>
        <v>0</v>
      </c>
      <c r="X77" s="535">
        <f ca="1">OFFSET(SUB1Name,ROW(X77)-5,0,1,1)</f>
        <v>0</v>
      </c>
      <c r="Y77" s="581">
        <f ca="1">OFFSET(SUB1Name,ROW(Y77)-5,1,1,1)</f>
        <v>0</v>
      </c>
      <c r="Z77" s="581">
        <f ca="1">OFFSET(SUB1Name,ROW(Z77)-5,2,1,1)</f>
        <v>0</v>
      </c>
      <c r="AA77" s="581">
        <f>IF(EscalationBaseYear&gt;Sub1BasisYear,-FV(Sub1Escalation,EscalationBaseYear-Sub1BasisYear,0,1),1)*$J77*Z77+IF(EscalationBaseYear+1&gt;Sub1BasisYear,-FV(Sub1Escalation,EscalationBaseYear+1-Sub1BasisYear,0,1),1)*$K77*Z77+IF(EscalationBaseYear+2&gt;Sub1BasisYear,-FV(Sub1Escalation,EscalationBaseYear+2-Sub1BasisYear,0,1),1)*$L77*Z77+IF(EscalationBaseYear+3&gt;Sub1BasisYear,-FV(Sub1Escalation,EscalationBaseYear+3-Sub1BasisYear,0,1),1)*$M77*Z77+IF(EscalationBaseYear+4&gt;Sub1BasisYear,-FV(Sub1Escalation,EscalationBaseYear+4-Sub1BasisYear,0,1),1)*$N77*Z77</f>
        <v>0</v>
      </c>
      <c r="AB77" s="581">
        <f>Sub1APCRate*X77</f>
        <v>0</v>
      </c>
      <c r="AC77" s="581">
        <f>IF(EscalationBaseYear&gt;Sub1BasisYear,-FV(Sub1Escalation,EscalationBaseYear-Sub1BasisYear,0,1),1)*$J77*Y77+IF(EscalationBaseYear+1&gt;Sub1BasisYear,-FV(Sub1Escalation,EscalationBaseYear+1-Sub1BasisYear,0,1),1)*$K77*Y77+IF(EscalationBaseYear+2&gt;Sub1BasisYear,-FV(Sub1Escalation,EscalationBaseYear+2-Sub1BasisYear,0,1),1)*$L77*Y77+IF(EscalationBaseYear+3&gt;Sub1BasisYear,-FV(Sub1Escalation,EscalationBaseYear+3-Sub1BasisYear,0,1),1)*$M77*Y77+IF(EscalationBaseYear+4&gt;Sub1BasisYear,-FV(Sub1Escalation,EscalationBaseYear+4-Sub1BasisYear,0,1),1)*$N77*Y77</f>
        <v>0</v>
      </c>
      <c r="AD77" s="581">
        <f>Sub1Fee*AC77</f>
        <v>0</v>
      </c>
      <c r="AE77" s="535">
        <f ca="1">OFFSET(SUB2Name,ROW(AE77)-5,0,1,1)</f>
        <v>0</v>
      </c>
      <c r="AF77" s="581">
        <f ca="1">OFFSET(SUB2Name,ROW(AF77)-5,1,1,1)</f>
        <v>0</v>
      </c>
      <c r="AG77" s="581">
        <f ca="1">OFFSET(SUB2Name,ROW(AG77)-5,2,1,1)</f>
        <v>0</v>
      </c>
      <c r="AH77" s="581">
        <f>IF(EscalationBaseYear&gt;Sub2BasisYear,-FV(Sub2Escalation,EscalationBaseYear-Sub2BasisYear,0,1),1)*$J77*AG77+IF(EscalationBaseYear+1&gt;Sub2BasisYear,-FV(Sub2Escalation,EscalationBaseYear+1-Sub2BasisYear,0,1),1)*$K77*AG77+IF(EscalationBaseYear+2&gt;Sub2BasisYear,-FV(Sub2Escalation,EscalationBaseYear+2-Sub2BasisYear,0,1),1)*$L77*AG77+IF(EscalationBaseYear+3&gt;Sub2BasisYear,-FV(Sub2Escalation,EscalationBaseYear+3-Sub2BasisYear,0,1),1)*$M77*AG77+IF(EscalationBaseYear+4&gt;Sub2BasisYear,-FV(Sub2Escalation,EscalationBaseYear+4-Sub2BasisYear,0,1),1)*$N77*AG77</f>
        <v>0</v>
      </c>
      <c r="AI77" s="581">
        <f>Sub2APCRate*AE77</f>
        <v>0</v>
      </c>
      <c r="AJ77" s="581">
        <f>IF(EscalationBaseYear&gt;Sub2BasisYear,-FV(Sub2Escalation,EscalationBaseYear-Sub2BasisYear,0,1),1)*$J77*AF77+IF(EscalationBaseYear+1&gt;Sub2BasisYear,-FV(Sub2Escalation,EscalationBaseYear+1-Sub2BasisYear,0,1),1)*$K77*AF77+IF(EscalationBaseYear+2&gt;Sub2BasisYear,-FV(Sub2Escalation,EscalationBaseYear+2-Sub2BasisYear,0,1),1)*$L77*AF77+IF(EscalationBaseYear+3&gt;Sub2BasisYear,-FV(Sub2Escalation,EscalationBaseYear+3-Sub2BasisYear,0,1),1)*$M77*AF77+IF(EscalationBaseYear+4&gt;Sub2BasisYear,-FV(Sub2Escalation,EscalationBaseYear+4-Sub2BasisYear,0,1),1)*$N77*AF77</f>
        <v>0</v>
      </c>
      <c r="AK77" s="581">
        <f>Sub2Fee*AJ77</f>
        <v>0</v>
      </c>
      <c r="AL77" s="535">
        <f ca="1">OFFSET(SUB3Name,ROW(AL77)-5,0,1,1)</f>
        <v>0</v>
      </c>
      <c r="AM77" s="581">
        <f ca="1">OFFSET(SUB3Name,ROW(AM77)-5,1,1,1)</f>
        <v>0</v>
      </c>
      <c r="AN77" s="581">
        <f ca="1">OFFSET(SUB3Name,ROW(AN77)-5,2,1,1)</f>
        <v>0</v>
      </c>
      <c r="AO77" s="581">
        <f>IF(EscalationBaseYear&gt;Sub3BasisYear,-FV(Sub3Escalation,EscalationBaseYear-Sub3BasisYear,0,1),1)*$J77*AN77+IF(EscalationBaseYear+1&gt;Sub3BasisYear,-FV(Sub3Escalation,EscalationBaseYear+1-Sub3BasisYear,0,1),1)*$K77*AN77+IF(EscalationBaseYear+2&gt;Sub3BasisYear,-FV(Sub3Escalation,EscalationBaseYear+2-Sub3BasisYear,0,1),1)*$L77*AN77+IF(EscalationBaseYear+3&gt;Sub3BasisYear,-FV(Sub3Escalation,EscalationBaseYear+3-Sub3BasisYear,0,1),1)*$M77*AN77+IF(EscalationBaseYear+4&gt;Sub3BasisYear,-FV(Sub3Escalation,EscalationBaseYear+4-Sub3BasisYear,0,1),1)*$N77*AN77</f>
        <v>0</v>
      </c>
      <c r="AP77" s="581">
        <f>Sub3APCRate*AL77</f>
        <v>0</v>
      </c>
      <c r="AQ77" s="581">
        <f>IF(EscalationBaseYear&gt;Sub3BasisYear,-FV(Sub3Escalation,EscalationBaseYear-Sub3BasisYear,0,1),1)*$J77*AM77+IF(EscalationBaseYear+1&gt;Sub3BasisYear,-FV(Sub3Escalation,EscalationBaseYear+1-Sub3BasisYear,0,1),1)*$K77*AM77+IF(EscalationBaseYear+2&gt;Sub3BasisYear,-FV(Sub3Escalation,EscalationBaseYear+2-Sub3BasisYear,0,1),1)*$L77*AM77+IF(EscalationBaseYear+3&gt;Sub3BasisYear,-FV(Sub3Escalation,EscalationBaseYear+3-Sub3BasisYear,0,1),1)*$M77*AM77+IF(EscalationBaseYear+4&gt;Sub3BasisYear,-FV(Sub3Escalation,EscalationBaseYear+4-Sub3BasisYear,0,1),1)*$N77*AM77</f>
        <v>0</v>
      </c>
      <c r="AR77" s="581">
        <f>Sub3Fee*AQ77</f>
        <v>0</v>
      </c>
    </row>
    <row r="78" spans="1:44" ht="22.5" customHeight="1" thickBot="1" thickTop="1">
      <c r="A78" s="177"/>
      <c r="B78" s="536"/>
      <c r="C78" s="627"/>
      <c r="D78" s="621" t="s">
        <v>8</v>
      </c>
      <c r="E78" s="880">
        <f>SUBTOTAL(9,E73:E77)</f>
        <v>0</v>
      </c>
      <c r="F78" s="540">
        <f>SUBTOTAL(9,F73:F77)</f>
        <v>0</v>
      </c>
      <c r="G78" s="540">
        <f>SUBTOTAL(9,G73:G77)</f>
        <v>0</v>
      </c>
      <c r="H78" s="619">
        <f>SUBTOTAL(9,H73:H77)</f>
        <v>0</v>
      </c>
      <c r="I78" s="186"/>
      <c r="J78" s="828">
        <f>IF($F78&gt;0,SUMPRODUCT(J73:J77,$F73:$F77)/$F78,0)</f>
        <v>0</v>
      </c>
      <c r="K78" s="829">
        <f>IF($F78&gt;0,SUMPRODUCT(K73:K77,$F73:$F77)/$F78,0)</f>
        <v>0</v>
      </c>
      <c r="L78" s="829">
        <f>IF($F78&gt;0,SUMPRODUCT(L73:L77,$F73:$F77)/$F78,0)</f>
        <v>0</v>
      </c>
      <c r="M78" s="829">
        <f>IF($F78&gt;0,SUMPRODUCT(M73:M77,$F73:$F77)/$F78,0)</f>
        <v>0</v>
      </c>
      <c r="N78" s="830">
        <f>IF($F78&gt;0,SUMPRODUCT(N73:N77,$F73:$F77)/$F78,0)</f>
        <v>0</v>
      </c>
      <c r="O78" s="831">
        <f t="shared" si="25"/>
        <v>0</v>
      </c>
      <c r="P78" s="179"/>
      <c r="Q78" s="541">
        <f aca="true" t="shared" si="26" ref="Q78:AR78">SUBTOTAL(9,Q73:Q77)</f>
        <v>0</v>
      </c>
      <c r="R78" s="540">
        <f t="shared" si="26"/>
        <v>0</v>
      </c>
      <c r="S78" s="540">
        <f t="shared" si="26"/>
        <v>0</v>
      </c>
      <c r="T78" s="540">
        <f t="shared" si="26"/>
        <v>0</v>
      </c>
      <c r="U78" s="540">
        <f t="shared" si="26"/>
        <v>0</v>
      </c>
      <c r="V78" s="540">
        <f t="shared" si="26"/>
        <v>0</v>
      </c>
      <c r="W78" s="540">
        <f t="shared" si="26"/>
        <v>0</v>
      </c>
      <c r="X78" s="541">
        <f t="shared" si="26"/>
        <v>0</v>
      </c>
      <c r="Y78" s="540">
        <f t="shared" si="26"/>
        <v>0</v>
      </c>
      <c r="Z78" s="540">
        <f t="shared" si="26"/>
        <v>0</v>
      </c>
      <c r="AA78" s="540">
        <f t="shared" si="26"/>
        <v>0</v>
      </c>
      <c r="AB78" s="540">
        <f t="shared" si="26"/>
        <v>0</v>
      </c>
      <c r="AC78" s="540">
        <f t="shared" si="26"/>
        <v>0</v>
      </c>
      <c r="AD78" s="540">
        <f t="shared" si="26"/>
        <v>0</v>
      </c>
      <c r="AE78" s="541">
        <f t="shared" si="26"/>
        <v>0</v>
      </c>
      <c r="AF78" s="540">
        <f t="shared" si="26"/>
        <v>0</v>
      </c>
      <c r="AG78" s="540">
        <f t="shared" si="26"/>
        <v>0</v>
      </c>
      <c r="AH78" s="540">
        <f t="shared" si="26"/>
        <v>0</v>
      </c>
      <c r="AI78" s="540">
        <f t="shared" si="26"/>
        <v>0</v>
      </c>
      <c r="AJ78" s="540">
        <f t="shared" si="26"/>
        <v>0</v>
      </c>
      <c r="AK78" s="540">
        <f t="shared" si="26"/>
        <v>0</v>
      </c>
      <c r="AL78" s="541">
        <f t="shared" si="26"/>
        <v>0</v>
      </c>
      <c r="AM78" s="540">
        <f t="shared" si="26"/>
        <v>0</v>
      </c>
      <c r="AN78" s="540">
        <f t="shared" si="26"/>
        <v>0</v>
      </c>
      <c r="AO78" s="540">
        <f t="shared" si="26"/>
        <v>0</v>
      </c>
      <c r="AP78" s="540">
        <f t="shared" si="26"/>
        <v>0</v>
      </c>
      <c r="AQ78" s="540">
        <f>SUBTOTAL(9,AQ73:AQ77)</f>
        <v>0</v>
      </c>
      <c r="AR78" s="540">
        <f t="shared" si="26"/>
        <v>0</v>
      </c>
    </row>
    <row r="79" spans="1:44" ht="22.5" customHeight="1" thickTop="1">
      <c r="A79" s="177"/>
      <c r="B79" s="164"/>
      <c r="C79" s="165"/>
      <c r="D79" s="164"/>
      <c r="E79" s="222"/>
      <c r="F79" s="184"/>
      <c r="G79" s="184"/>
      <c r="H79" s="222"/>
      <c r="I79" s="184"/>
      <c r="J79" s="184"/>
      <c r="K79" s="184"/>
      <c r="L79" s="184"/>
      <c r="M79" s="184"/>
      <c r="N79" s="184"/>
      <c r="O79" s="184"/>
      <c r="P79" s="179"/>
      <c r="Q79" s="184"/>
      <c r="R79" s="184"/>
      <c r="S79" s="220"/>
      <c r="T79" s="220"/>
      <c r="U79" s="220"/>
      <c r="V79" s="220"/>
      <c r="W79" s="220"/>
      <c r="X79" s="184"/>
      <c r="Y79" s="184"/>
      <c r="Z79" s="220"/>
      <c r="AA79" s="220"/>
      <c r="AB79" s="220"/>
      <c r="AC79" s="220"/>
      <c r="AD79" s="220"/>
      <c r="AE79" s="184"/>
      <c r="AF79" s="184"/>
      <c r="AG79" s="220"/>
      <c r="AH79" s="220"/>
      <c r="AI79" s="220"/>
      <c r="AJ79" s="220"/>
      <c r="AK79" s="220"/>
      <c r="AL79" s="184"/>
      <c r="AM79" s="184"/>
      <c r="AN79" s="220"/>
      <c r="AO79" s="220"/>
      <c r="AP79" s="220"/>
      <c r="AQ79" s="220"/>
      <c r="AR79" s="220"/>
    </row>
    <row r="80" spans="1:44" ht="22.5" customHeight="1" thickBot="1">
      <c r="A80" s="177"/>
      <c r="B80" s="167" t="str">
        <f>'EXHIBIT B- LOE Detail Input'!B80</f>
        <v>#</v>
      </c>
      <c r="C80" s="168" t="str">
        <f>'EXHIBIT B- LOE Detail Input'!C80</f>
        <v>#</v>
      </c>
      <c r="D80" s="167" t="str">
        <f>'EXHIBIT B- LOE Detail Input'!D80</f>
        <v>TITLE</v>
      </c>
      <c r="E80" s="391"/>
      <c r="F80" s="187"/>
      <c r="G80" s="187"/>
      <c r="H80" s="869"/>
      <c r="I80" s="187"/>
      <c r="J80" s="187"/>
      <c r="K80" s="187"/>
      <c r="L80" s="187"/>
      <c r="M80" s="187"/>
      <c r="N80" s="187"/>
      <c r="O80" s="187"/>
      <c r="P80" s="179"/>
      <c r="Q80" s="178"/>
      <c r="R80" s="178"/>
      <c r="S80" s="178"/>
      <c r="T80" s="178"/>
      <c r="U80" s="178"/>
      <c r="V80" s="178"/>
      <c r="W80" s="178"/>
      <c r="X80" s="178"/>
      <c r="Y80" s="178"/>
      <c r="Z80" s="178"/>
      <c r="AA80" s="178"/>
      <c r="AB80" s="178"/>
      <c r="AC80" s="178"/>
      <c r="AD80" s="178"/>
      <c r="AE80" s="178"/>
      <c r="AF80" s="178"/>
      <c r="AG80" s="178"/>
      <c r="AH80" s="178"/>
      <c r="AI80" s="178"/>
      <c r="AJ80" s="178"/>
      <c r="AK80" s="178"/>
      <c r="AL80" s="178"/>
      <c r="AM80" s="178"/>
      <c r="AN80" s="178"/>
      <c r="AO80" s="178"/>
      <c r="AP80" s="178"/>
      <c r="AQ80" s="178"/>
      <c r="AR80" s="178"/>
    </row>
    <row r="81" spans="1:44" ht="22.5" customHeight="1" thickTop="1">
      <c r="A81" s="177"/>
      <c r="B81" s="591">
        <f>IF('EXHIBIT B- LOE Detail Input'!B81=0,"",'EXHIBIT B- LOE Detail Input'!B81)</f>
      </c>
      <c r="C81" s="591">
        <f>IF('EXHIBIT B- LOE Detail Input'!C81=0,"",'EXHIBIT B- LOE Detail Input'!C81)</f>
      </c>
      <c r="D81" s="592">
        <f>IF('EXHIBIT B- LOE Detail Input'!D81=0,"",'EXHIBIT B- LOE Detail Input'!D81)</f>
      </c>
      <c r="E81" s="524">
        <f>Q81+X81+AE81+AL81</f>
        <v>0</v>
      </c>
      <c r="F81" s="523">
        <f aca="true" t="shared" si="27" ref="F81:G85">T81+AA81+AH81+AO81</f>
        <v>0</v>
      </c>
      <c r="G81" s="523">
        <f t="shared" si="27"/>
        <v>0</v>
      </c>
      <c r="H81" s="545">
        <f>W81+AD81+AK81+AR81</f>
        <v>0</v>
      </c>
      <c r="I81" s="817"/>
      <c r="J81" s="819">
        <v>1</v>
      </c>
      <c r="K81" s="820"/>
      <c r="L81" s="820"/>
      <c r="M81" s="820"/>
      <c r="N81" s="821"/>
      <c r="O81" s="832">
        <f aca="true" t="shared" si="28" ref="O81:O86">SUM(J81:N81)</f>
        <v>1</v>
      </c>
      <c r="P81" s="179"/>
      <c r="Q81" s="524">
        <f ca="1">OFFSET(PrimeName,ROW(Q81)-5,0,1,1)</f>
        <v>0</v>
      </c>
      <c r="R81" s="545">
        <f ca="1">OFFSET(PrimeName,ROW(R81)-5,1,1,1)</f>
        <v>0</v>
      </c>
      <c r="S81" s="545">
        <f ca="1">OFFSET(PrimeName,ROW(S81)-5,2,1,1)</f>
        <v>0</v>
      </c>
      <c r="T81" s="545">
        <f>IF(EscalationBaseYear&gt;PrimeBasisYear,-FV(PrimeEscalation,EscalationBaseYear-PrimeBasisYear,0,1),1)*$J81*S81+IF(EscalationBaseYear+1&gt;PrimeBasisYear,-FV(PrimeEscalation,EscalationBaseYear+1-PrimeBasisYear,0,1),1)*$K81*S81+IF(EscalationBaseYear+2&gt;PrimeBasisYear,-FV(PrimeEscalation,EscalationBaseYear+2-PrimeBasisYear,0,1),1)*$L81*S81+IF(EscalationBaseYear+3&gt;PrimeBasisYear,-FV(PrimeEscalation,EscalationBaseYear+3-PrimeBasisYear,0,1),1)*$M81*S81+IF(EscalationBaseYear+4&gt;PrimeBasisYear,-FV(PrimeEscalation,EscalationBaseYear+4-PrimeBasisYear,0,1),1)*$N81*S81</f>
        <v>0</v>
      </c>
      <c r="U81" s="545">
        <f>PrimeAPCRate*Q81</f>
        <v>0</v>
      </c>
      <c r="V81" s="545">
        <f>IF(EscalationBaseYear&gt;PrimeBasisYear,-FV(PrimeEscalation,EscalationBaseYear-PrimeBasisYear,0,1),1)*$J81*R81+IF(EscalationBaseYear+1&gt;PrimeBasisYear,-FV(PrimeEscalation,EscalationBaseYear+1-PrimeBasisYear,0,1),1)*$K81*R81+IF(EscalationBaseYear+2&gt;PrimeBasisYear,-FV(PrimeEscalation,EscalationBaseYear+2-PrimeBasisYear,0,1),1)*$L81*R81+IF(EscalationBaseYear+3&gt;PrimeBasisYear,-FV(PrimeEscalation,EscalationBaseYear+3-PrimeBasisYear,0,1),1)*$M81*R81+IF(EscalationBaseYear+4&gt;PrimeBasisYear,-FV(PrimeEscalation,EscalationBaseYear+4-PrimeBasisYear,0,1),1)*$N81*R81</f>
        <v>0</v>
      </c>
      <c r="W81" s="545">
        <f>PrimeFee*V81</f>
        <v>0</v>
      </c>
      <c r="X81" s="524">
        <f ca="1">OFFSET(SUB1Name,ROW(X81)-5,0,1,1)</f>
        <v>0</v>
      </c>
      <c r="Y81" s="545">
        <f ca="1">OFFSET(SUB1Name,ROW(Y81)-5,1,1,1)</f>
        <v>0</v>
      </c>
      <c r="Z81" s="545">
        <f ca="1">OFFSET(SUB1Name,ROW(Z81)-5,2,1,1)</f>
        <v>0</v>
      </c>
      <c r="AA81" s="545">
        <f>IF(EscalationBaseYear&gt;Sub1BasisYear,-FV(Sub1Escalation,EscalationBaseYear-Sub1BasisYear,0,1),1)*$J81*Z81+IF(EscalationBaseYear+1&gt;Sub1BasisYear,-FV(Sub1Escalation,EscalationBaseYear+1-Sub1BasisYear,0,1),1)*$K81*Z81+IF(EscalationBaseYear+2&gt;Sub1BasisYear,-FV(Sub1Escalation,EscalationBaseYear+2-Sub1BasisYear,0,1),1)*$L81*Z81+IF(EscalationBaseYear+3&gt;Sub1BasisYear,-FV(Sub1Escalation,EscalationBaseYear+3-Sub1BasisYear,0,1),1)*$M81*Z81+IF(EscalationBaseYear+4&gt;Sub1BasisYear,-FV(Sub1Escalation,EscalationBaseYear+4-Sub1BasisYear,0,1),1)*$N81*Z81</f>
        <v>0</v>
      </c>
      <c r="AB81" s="545">
        <f>Sub1APCRate*X81</f>
        <v>0</v>
      </c>
      <c r="AC81" s="545">
        <f>IF(EscalationBaseYear&gt;Sub1BasisYear,-FV(Sub1Escalation,EscalationBaseYear-Sub1BasisYear,0,1),1)*$J81*Y81+IF(EscalationBaseYear+1&gt;Sub1BasisYear,-FV(Sub1Escalation,EscalationBaseYear+1-Sub1BasisYear,0,1),1)*$K81*Y81+IF(EscalationBaseYear+2&gt;Sub1BasisYear,-FV(Sub1Escalation,EscalationBaseYear+2-Sub1BasisYear,0,1),1)*$L81*Y81+IF(EscalationBaseYear+3&gt;Sub1BasisYear,-FV(Sub1Escalation,EscalationBaseYear+3-Sub1BasisYear,0,1),1)*$M81*Y81+IF(EscalationBaseYear+4&gt;Sub1BasisYear,-FV(Sub1Escalation,EscalationBaseYear+4-Sub1BasisYear,0,1),1)*$N81*Y81</f>
        <v>0</v>
      </c>
      <c r="AD81" s="545">
        <f>Sub1Fee*AC81</f>
        <v>0</v>
      </c>
      <c r="AE81" s="524">
        <f ca="1">OFFSET(SUB2Name,ROW(AE81)-5,0,1,1)</f>
        <v>0</v>
      </c>
      <c r="AF81" s="545">
        <f ca="1">OFFSET(SUB2Name,ROW(AF81)-5,1,1,1)</f>
        <v>0</v>
      </c>
      <c r="AG81" s="545">
        <f ca="1">OFFSET(SUB2Name,ROW(AG81)-5,2,1,1)</f>
        <v>0</v>
      </c>
      <c r="AH81" s="545">
        <f>IF(EscalationBaseYear&gt;Sub2BasisYear,-FV(Sub2Escalation,EscalationBaseYear-Sub2BasisYear,0,1),1)*$J81*AG81+IF(EscalationBaseYear+1&gt;Sub2BasisYear,-FV(Sub2Escalation,EscalationBaseYear+1-Sub2BasisYear,0,1),1)*$K81*AG81+IF(EscalationBaseYear+2&gt;Sub2BasisYear,-FV(Sub2Escalation,EscalationBaseYear+2-Sub2BasisYear,0,1),1)*$L81*AG81+IF(EscalationBaseYear+3&gt;Sub2BasisYear,-FV(Sub2Escalation,EscalationBaseYear+3-Sub2BasisYear,0,1),1)*$M81*AG81+IF(EscalationBaseYear+4&gt;Sub2BasisYear,-FV(Sub2Escalation,EscalationBaseYear+4-Sub2BasisYear,0,1),1)*$N81*AG81</f>
        <v>0</v>
      </c>
      <c r="AI81" s="545">
        <f>Sub2APCRate*AE81</f>
        <v>0</v>
      </c>
      <c r="AJ81" s="545">
        <f>IF(EscalationBaseYear&gt;Sub2BasisYear,-FV(Sub2Escalation,EscalationBaseYear-Sub2BasisYear,0,1),1)*$J81*AF81+IF(EscalationBaseYear+1&gt;Sub2BasisYear,-FV(Sub2Escalation,EscalationBaseYear+1-Sub2BasisYear,0,1),1)*$K81*AF81+IF(EscalationBaseYear+2&gt;Sub2BasisYear,-FV(Sub2Escalation,EscalationBaseYear+2-Sub2BasisYear,0,1),1)*$L81*AF81+IF(EscalationBaseYear+3&gt;Sub2BasisYear,-FV(Sub2Escalation,EscalationBaseYear+3-Sub2BasisYear,0,1),1)*$M81*AF81+IF(EscalationBaseYear+4&gt;Sub2BasisYear,-FV(Sub2Escalation,EscalationBaseYear+4-Sub2BasisYear,0,1),1)*$N81*AF81</f>
        <v>0</v>
      </c>
      <c r="AK81" s="545">
        <f>Sub2Fee*AJ81</f>
        <v>0</v>
      </c>
      <c r="AL81" s="524">
        <f ca="1">OFFSET(SUB3Name,ROW(AL81)-5,0,1,1)</f>
        <v>0</v>
      </c>
      <c r="AM81" s="545">
        <f ca="1">OFFSET(SUB3Name,ROW(AM81)-5,1,1,1)</f>
        <v>0</v>
      </c>
      <c r="AN81" s="545">
        <f ca="1">OFFSET(SUB3Name,ROW(AN81)-5,2,1,1)</f>
        <v>0</v>
      </c>
      <c r="AO81" s="545">
        <f>IF(EscalationBaseYear&gt;Sub3BasisYear,-FV(Sub3Escalation,EscalationBaseYear-Sub3BasisYear,0,1),1)*$J81*AN81+IF(EscalationBaseYear+1&gt;Sub3BasisYear,-FV(Sub3Escalation,EscalationBaseYear+1-Sub3BasisYear,0,1),1)*$K81*AN81+IF(EscalationBaseYear+2&gt;Sub3BasisYear,-FV(Sub3Escalation,EscalationBaseYear+2-Sub3BasisYear,0,1),1)*$L81*AN81+IF(EscalationBaseYear+3&gt;Sub3BasisYear,-FV(Sub3Escalation,EscalationBaseYear+3-Sub3BasisYear,0,1),1)*$M81*AN81+IF(EscalationBaseYear+4&gt;Sub3BasisYear,-FV(Sub3Escalation,EscalationBaseYear+4-Sub3BasisYear,0,1),1)*$N81*AN81</f>
        <v>0</v>
      </c>
      <c r="AP81" s="545">
        <f>Sub3APCRate*AL81</f>
        <v>0</v>
      </c>
      <c r="AQ81" s="545">
        <f>IF(EscalationBaseYear&gt;Sub3BasisYear,-FV(Sub3Escalation,EscalationBaseYear-Sub3BasisYear,0,1),1)*$J81*AM81+IF(EscalationBaseYear+1&gt;Sub3BasisYear,-FV(Sub3Escalation,EscalationBaseYear+1-Sub3BasisYear,0,1),1)*$K81*AM81+IF(EscalationBaseYear+2&gt;Sub3BasisYear,-FV(Sub3Escalation,EscalationBaseYear+2-Sub3BasisYear,0,1),1)*$L81*AM81+IF(EscalationBaseYear+3&gt;Sub3BasisYear,-FV(Sub3Escalation,EscalationBaseYear+3-Sub3BasisYear,0,1),1)*$M81*AM81+IF(EscalationBaseYear+4&gt;Sub3BasisYear,-FV(Sub3Escalation,EscalationBaseYear+4-Sub3BasisYear,0,1),1)*$N81*AM81</f>
        <v>0</v>
      </c>
      <c r="AR81" s="545">
        <f>Sub3Fee*AQ81</f>
        <v>0</v>
      </c>
    </row>
    <row r="82" spans="1:44" ht="22.5" customHeight="1">
      <c r="A82" s="177"/>
      <c r="B82" s="591">
        <f>IF('EXHIBIT B- LOE Detail Input'!B82=0,"",'EXHIBIT B- LOE Detail Input'!B82)</f>
      </c>
      <c r="C82" s="591">
        <f>IF('EXHIBIT B- LOE Detail Input'!C82=0,"",'EXHIBIT B- LOE Detail Input'!C82)</f>
      </c>
      <c r="D82" s="592">
        <f>IF('EXHIBIT B- LOE Detail Input'!D82=0,"",'EXHIBIT B- LOE Detail Input'!D82)</f>
      </c>
      <c r="E82" s="524">
        <f>Q82+X82+AE82+AL82</f>
        <v>0</v>
      </c>
      <c r="F82" s="523">
        <f t="shared" si="27"/>
        <v>0</v>
      </c>
      <c r="G82" s="523">
        <f t="shared" si="27"/>
        <v>0</v>
      </c>
      <c r="H82" s="545">
        <f>W82+AD82+AK82+AR82</f>
        <v>0</v>
      </c>
      <c r="I82" s="817"/>
      <c r="J82" s="822">
        <v>1</v>
      </c>
      <c r="K82" s="823"/>
      <c r="L82" s="823"/>
      <c r="M82" s="823"/>
      <c r="N82" s="824"/>
      <c r="O82" s="833">
        <f t="shared" si="28"/>
        <v>1</v>
      </c>
      <c r="P82" s="179"/>
      <c r="Q82" s="524">
        <f ca="1">OFFSET(PrimeName,ROW(Q82)-5,0,1,1)</f>
        <v>0</v>
      </c>
      <c r="R82" s="545">
        <f ca="1">OFFSET(PrimeName,ROW(R82)-5,1,1,1)</f>
        <v>0</v>
      </c>
      <c r="S82" s="545">
        <f ca="1">OFFSET(PrimeName,ROW(S82)-5,2,1,1)</f>
        <v>0</v>
      </c>
      <c r="T82" s="545">
        <f>IF(EscalationBaseYear&gt;PrimeBasisYear,-FV(PrimeEscalation,EscalationBaseYear-PrimeBasisYear,0,1),1)*$J82*S82+IF(EscalationBaseYear+1&gt;PrimeBasisYear,-FV(PrimeEscalation,EscalationBaseYear+1-PrimeBasisYear,0,1),1)*$K82*S82+IF(EscalationBaseYear+2&gt;PrimeBasisYear,-FV(PrimeEscalation,EscalationBaseYear+2-PrimeBasisYear,0,1),1)*$L82*S82+IF(EscalationBaseYear+3&gt;PrimeBasisYear,-FV(PrimeEscalation,EscalationBaseYear+3-PrimeBasisYear,0,1),1)*$M82*S82+IF(EscalationBaseYear+4&gt;PrimeBasisYear,-FV(PrimeEscalation,EscalationBaseYear+4-PrimeBasisYear,0,1),1)*$N82*S82</f>
        <v>0</v>
      </c>
      <c r="U82" s="545">
        <f>PrimeAPCRate*Q82</f>
        <v>0</v>
      </c>
      <c r="V82" s="545">
        <f>IF(EscalationBaseYear&gt;PrimeBasisYear,-FV(PrimeEscalation,EscalationBaseYear-PrimeBasisYear,0,1),1)*$J82*R82+IF(EscalationBaseYear+1&gt;PrimeBasisYear,-FV(PrimeEscalation,EscalationBaseYear+1-PrimeBasisYear,0,1),1)*$K82*R82+IF(EscalationBaseYear+2&gt;PrimeBasisYear,-FV(PrimeEscalation,EscalationBaseYear+2-PrimeBasisYear,0,1),1)*$L82*R82+IF(EscalationBaseYear+3&gt;PrimeBasisYear,-FV(PrimeEscalation,EscalationBaseYear+3-PrimeBasisYear,0,1),1)*$M82*R82+IF(EscalationBaseYear+4&gt;PrimeBasisYear,-FV(PrimeEscalation,EscalationBaseYear+4-PrimeBasisYear,0,1),1)*$N82*R82</f>
        <v>0</v>
      </c>
      <c r="W82" s="545">
        <f>PrimeFee*V82</f>
        <v>0</v>
      </c>
      <c r="X82" s="524">
        <f ca="1">OFFSET(SUB1Name,ROW(X82)-5,0,1,1)</f>
        <v>0</v>
      </c>
      <c r="Y82" s="545">
        <f ca="1">OFFSET(SUB1Name,ROW(Y82)-5,1,1,1)</f>
        <v>0</v>
      </c>
      <c r="Z82" s="545">
        <f ca="1">OFFSET(SUB1Name,ROW(Z82)-5,2,1,1)</f>
        <v>0</v>
      </c>
      <c r="AA82" s="545">
        <f>IF(EscalationBaseYear&gt;Sub1BasisYear,-FV(Sub1Escalation,EscalationBaseYear-Sub1BasisYear,0,1),1)*$J82*Z82+IF(EscalationBaseYear+1&gt;Sub1BasisYear,-FV(Sub1Escalation,EscalationBaseYear+1-Sub1BasisYear,0,1),1)*$K82*Z82+IF(EscalationBaseYear+2&gt;Sub1BasisYear,-FV(Sub1Escalation,EscalationBaseYear+2-Sub1BasisYear,0,1),1)*$L82*Z82+IF(EscalationBaseYear+3&gt;Sub1BasisYear,-FV(Sub1Escalation,EscalationBaseYear+3-Sub1BasisYear,0,1),1)*$M82*Z82+IF(EscalationBaseYear+4&gt;Sub1BasisYear,-FV(Sub1Escalation,EscalationBaseYear+4-Sub1BasisYear,0,1),1)*$N82*Z82</f>
        <v>0</v>
      </c>
      <c r="AB82" s="545">
        <f>Sub1APCRate*X82</f>
        <v>0</v>
      </c>
      <c r="AC82" s="545">
        <f>IF(EscalationBaseYear&gt;Sub1BasisYear,-FV(Sub1Escalation,EscalationBaseYear-Sub1BasisYear,0,1),1)*$J82*Y82+IF(EscalationBaseYear+1&gt;Sub1BasisYear,-FV(Sub1Escalation,EscalationBaseYear+1-Sub1BasisYear,0,1),1)*$K82*Y82+IF(EscalationBaseYear+2&gt;Sub1BasisYear,-FV(Sub1Escalation,EscalationBaseYear+2-Sub1BasisYear,0,1),1)*$L82*Y82+IF(EscalationBaseYear+3&gt;Sub1BasisYear,-FV(Sub1Escalation,EscalationBaseYear+3-Sub1BasisYear,0,1),1)*$M82*Y82+IF(EscalationBaseYear+4&gt;Sub1BasisYear,-FV(Sub1Escalation,EscalationBaseYear+4-Sub1BasisYear,0,1),1)*$N82*Y82</f>
        <v>0</v>
      </c>
      <c r="AD82" s="545">
        <f>Sub1Fee*AC82</f>
        <v>0</v>
      </c>
      <c r="AE82" s="524">
        <f ca="1">OFFSET(SUB2Name,ROW(AE82)-5,0,1,1)</f>
        <v>0</v>
      </c>
      <c r="AF82" s="545">
        <f ca="1">OFFSET(SUB2Name,ROW(AF82)-5,1,1,1)</f>
        <v>0</v>
      </c>
      <c r="AG82" s="545">
        <f ca="1">OFFSET(SUB2Name,ROW(AG82)-5,2,1,1)</f>
        <v>0</v>
      </c>
      <c r="AH82" s="545">
        <f>IF(EscalationBaseYear&gt;Sub2BasisYear,-FV(Sub2Escalation,EscalationBaseYear-Sub2BasisYear,0,1),1)*$J82*AG82+IF(EscalationBaseYear+1&gt;Sub2BasisYear,-FV(Sub2Escalation,EscalationBaseYear+1-Sub2BasisYear,0,1),1)*$K82*AG82+IF(EscalationBaseYear+2&gt;Sub2BasisYear,-FV(Sub2Escalation,EscalationBaseYear+2-Sub2BasisYear,0,1),1)*$L82*AG82+IF(EscalationBaseYear+3&gt;Sub2BasisYear,-FV(Sub2Escalation,EscalationBaseYear+3-Sub2BasisYear,0,1),1)*$M82*AG82+IF(EscalationBaseYear+4&gt;Sub2BasisYear,-FV(Sub2Escalation,EscalationBaseYear+4-Sub2BasisYear,0,1),1)*$N82*AG82</f>
        <v>0</v>
      </c>
      <c r="AI82" s="545">
        <f>Sub2APCRate*AE82</f>
        <v>0</v>
      </c>
      <c r="AJ82" s="545">
        <f>IF(EscalationBaseYear&gt;Sub2BasisYear,-FV(Sub2Escalation,EscalationBaseYear-Sub2BasisYear,0,1),1)*$J82*AF82+IF(EscalationBaseYear+1&gt;Sub2BasisYear,-FV(Sub2Escalation,EscalationBaseYear+1-Sub2BasisYear,0,1),1)*$K82*AF82+IF(EscalationBaseYear+2&gt;Sub2BasisYear,-FV(Sub2Escalation,EscalationBaseYear+2-Sub2BasisYear,0,1),1)*$L82*AF82+IF(EscalationBaseYear+3&gt;Sub2BasisYear,-FV(Sub2Escalation,EscalationBaseYear+3-Sub2BasisYear,0,1),1)*$M82*AF82+IF(EscalationBaseYear+4&gt;Sub2BasisYear,-FV(Sub2Escalation,EscalationBaseYear+4-Sub2BasisYear,0,1),1)*$N82*AF82</f>
        <v>0</v>
      </c>
      <c r="AK82" s="545">
        <f>Sub2Fee*AJ82</f>
        <v>0</v>
      </c>
      <c r="AL82" s="524">
        <f ca="1">OFFSET(SUB3Name,ROW(AL82)-5,0,1,1)</f>
        <v>0</v>
      </c>
      <c r="AM82" s="545">
        <f ca="1">OFFSET(SUB3Name,ROW(AM82)-5,1,1,1)</f>
        <v>0</v>
      </c>
      <c r="AN82" s="545">
        <f ca="1">OFFSET(SUB3Name,ROW(AN82)-5,2,1,1)</f>
        <v>0</v>
      </c>
      <c r="AO82" s="545">
        <f>IF(EscalationBaseYear&gt;Sub3BasisYear,-FV(Sub3Escalation,EscalationBaseYear-Sub3BasisYear,0,1),1)*$J82*AN82+IF(EscalationBaseYear+1&gt;Sub3BasisYear,-FV(Sub3Escalation,EscalationBaseYear+1-Sub3BasisYear,0,1),1)*$K82*AN82+IF(EscalationBaseYear+2&gt;Sub3BasisYear,-FV(Sub3Escalation,EscalationBaseYear+2-Sub3BasisYear,0,1),1)*$L82*AN82+IF(EscalationBaseYear+3&gt;Sub3BasisYear,-FV(Sub3Escalation,EscalationBaseYear+3-Sub3BasisYear,0,1),1)*$M82*AN82+IF(EscalationBaseYear+4&gt;Sub3BasisYear,-FV(Sub3Escalation,EscalationBaseYear+4-Sub3BasisYear,0,1),1)*$N82*AN82</f>
        <v>0</v>
      </c>
      <c r="AP82" s="545">
        <f>Sub3APCRate*AL82</f>
        <v>0</v>
      </c>
      <c r="AQ82" s="545">
        <f>IF(EscalationBaseYear&gt;Sub3BasisYear,-FV(Sub3Escalation,EscalationBaseYear-Sub3BasisYear,0,1),1)*$J82*AM82+IF(EscalationBaseYear+1&gt;Sub3BasisYear,-FV(Sub3Escalation,EscalationBaseYear+1-Sub3BasisYear,0,1),1)*$K82*AM82+IF(EscalationBaseYear+2&gt;Sub3BasisYear,-FV(Sub3Escalation,EscalationBaseYear+2-Sub3BasisYear,0,1),1)*$L82*AM82+IF(EscalationBaseYear+3&gt;Sub3BasisYear,-FV(Sub3Escalation,EscalationBaseYear+3-Sub3BasisYear,0,1),1)*$M82*AM82+IF(EscalationBaseYear+4&gt;Sub3BasisYear,-FV(Sub3Escalation,EscalationBaseYear+4-Sub3BasisYear,0,1),1)*$N82*AM82</f>
        <v>0</v>
      </c>
      <c r="AR82" s="545">
        <f>Sub3Fee*AQ82</f>
        <v>0</v>
      </c>
    </row>
    <row r="83" spans="1:44" ht="22.5" customHeight="1">
      <c r="A83" s="177"/>
      <c r="B83" s="591">
        <f>IF('EXHIBIT B- LOE Detail Input'!B83=0,"",'EXHIBIT B- LOE Detail Input'!B83)</f>
      </c>
      <c r="C83" s="591">
        <f>IF('EXHIBIT B- LOE Detail Input'!C83=0,"",'EXHIBIT B- LOE Detail Input'!C83)</f>
      </c>
      <c r="D83" s="592">
        <f>IF('EXHIBIT B- LOE Detail Input'!D83=0,"",'EXHIBIT B- LOE Detail Input'!D83)</f>
      </c>
      <c r="E83" s="524">
        <f>Q83+X83+AE83+AL83</f>
        <v>0</v>
      </c>
      <c r="F83" s="523">
        <f t="shared" si="27"/>
        <v>0</v>
      </c>
      <c r="G83" s="523">
        <f>U83+AB83+AI83+AP83</f>
        <v>0</v>
      </c>
      <c r="H83" s="545">
        <f>W83+AD83+AK83+AR83</f>
        <v>0</v>
      </c>
      <c r="I83" s="817"/>
      <c r="J83" s="822">
        <v>1</v>
      </c>
      <c r="K83" s="823"/>
      <c r="L83" s="823"/>
      <c r="M83" s="823"/>
      <c r="N83" s="824"/>
      <c r="O83" s="833">
        <f t="shared" si="28"/>
        <v>1</v>
      </c>
      <c r="P83" s="179"/>
      <c r="Q83" s="524">
        <f ca="1">OFFSET(PrimeName,ROW(Q83)-5,0,1,1)</f>
        <v>0</v>
      </c>
      <c r="R83" s="545">
        <f ca="1">OFFSET(PrimeName,ROW(R83)-5,1,1,1)</f>
        <v>0</v>
      </c>
      <c r="S83" s="545">
        <f ca="1">OFFSET(PrimeName,ROW(S83)-5,2,1,1)</f>
        <v>0</v>
      </c>
      <c r="T83" s="545">
        <f>IF(EscalationBaseYear&gt;PrimeBasisYear,-FV(PrimeEscalation,EscalationBaseYear-PrimeBasisYear,0,1),1)*$J83*S83+IF(EscalationBaseYear+1&gt;PrimeBasisYear,-FV(PrimeEscalation,EscalationBaseYear+1-PrimeBasisYear,0,1),1)*$K83*S83+IF(EscalationBaseYear+2&gt;PrimeBasisYear,-FV(PrimeEscalation,EscalationBaseYear+2-PrimeBasisYear,0,1),1)*$L83*S83+IF(EscalationBaseYear+3&gt;PrimeBasisYear,-FV(PrimeEscalation,EscalationBaseYear+3-PrimeBasisYear,0,1),1)*$M83*S83+IF(EscalationBaseYear+4&gt;PrimeBasisYear,-FV(PrimeEscalation,EscalationBaseYear+4-PrimeBasisYear,0,1),1)*$N83*S83</f>
        <v>0</v>
      </c>
      <c r="U83" s="545">
        <f>PrimeAPCRate*Q83</f>
        <v>0</v>
      </c>
      <c r="V83" s="545">
        <f>IF(EscalationBaseYear&gt;PrimeBasisYear,-FV(PrimeEscalation,EscalationBaseYear-PrimeBasisYear,0,1),1)*$J83*R83+IF(EscalationBaseYear+1&gt;PrimeBasisYear,-FV(PrimeEscalation,EscalationBaseYear+1-PrimeBasisYear,0,1),1)*$K83*R83+IF(EscalationBaseYear+2&gt;PrimeBasisYear,-FV(PrimeEscalation,EscalationBaseYear+2-PrimeBasisYear,0,1),1)*$L83*R83+IF(EscalationBaseYear+3&gt;PrimeBasisYear,-FV(PrimeEscalation,EscalationBaseYear+3-PrimeBasisYear,0,1),1)*$M83*R83+IF(EscalationBaseYear+4&gt;PrimeBasisYear,-FV(PrimeEscalation,EscalationBaseYear+4-PrimeBasisYear,0,1),1)*$N83*R83</f>
        <v>0</v>
      </c>
      <c r="W83" s="545">
        <f>PrimeFee*V83</f>
        <v>0</v>
      </c>
      <c r="X83" s="524">
        <f ca="1">OFFSET(SUB1Name,ROW(X83)-5,0,1,1)</f>
        <v>0</v>
      </c>
      <c r="Y83" s="545">
        <f ca="1">OFFSET(SUB1Name,ROW(Y83)-5,1,1,1)</f>
        <v>0</v>
      </c>
      <c r="Z83" s="545">
        <f ca="1">OFFSET(SUB1Name,ROW(Z83)-5,2,1,1)</f>
        <v>0</v>
      </c>
      <c r="AA83" s="545">
        <f>IF(EscalationBaseYear&gt;Sub1BasisYear,-FV(Sub1Escalation,EscalationBaseYear-Sub1BasisYear,0,1),1)*$J83*Z83+IF(EscalationBaseYear+1&gt;Sub1BasisYear,-FV(Sub1Escalation,EscalationBaseYear+1-Sub1BasisYear,0,1),1)*$K83*Z83+IF(EscalationBaseYear+2&gt;Sub1BasisYear,-FV(Sub1Escalation,EscalationBaseYear+2-Sub1BasisYear,0,1),1)*$L83*Z83+IF(EscalationBaseYear+3&gt;Sub1BasisYear,-FV(Sub1Escalation,EscalationBaseYear+3-Sub1BasisYear,0,1),1)*$M83*Z83+IF(EscalationBaseYear+4&gt;Sub1BasisYear,-FV(Sub1Escalation,EscalationBaseYear+4-Sub1BasisYear,0,1),1)*$N83*Z83</f>
        <v>0</v>
      </c>
      <c r="AB83" s="545">
        <f>Sub1APCRate*X83</f>
        <v>0</v>
      </c>
      <c r="AC83" s="545">
        <f>IF(EscalationBaseYear&gt;Sub1BasisYear,-FV(Sub1Escalation,EscalationBaseYear-Sub1BasisYear,0,1),1)*$J83*Y83+IF(EscalationBaseYear+1&gt;Sub1BasisYear,-FV(Sub1Escalation,EscalationBaseYear+1-Sub1BasisYear,0,1),1)*$K83*Y83+IF(EscalationBaseYear+2&gt;Sub1BasisYear,-FV(Sub1Escalation,EscalationBaseYear+2-Sub1BasisYear,0,1),1)*$L83*Y83+IF(EscalationBaseYear+3&gt;Sub1BasisYear,-FV(Sub1Escalation,EscalationBaseYear+3-Sub1BasisYear,0,1),1)*$M83*Y83+IF(EscalationBaseYear+4&gt;Sub1BasisYear,-FV(Sub1Escalation,EscalationBaseYear+4-Sub1BasisYear,0,1),1)*$N83*Y83</f>
        <v>0</v>
      </c>
      <c r="AD83" s="545">
        <f>Sub1Fee*AC83</f>
        <v>0</v>
      </c>
      <c r="AE83" s="524">
        <f ca="1">OFFSET(SUB2Name,ROW(AE83)-5,0,1,1)</f>
        <v>0</v>
      </c>
      <c r="AF83" s="545">
        <f ca="1">OFFSET(SUB2Name,ROW(AF83)-5,1,1,1)</f>
        <v>0</v>
      </c>
      <c r="AG83" s="545">
        <f ca="1">OFFSET(SUB2Name,ROW(AG83)-5,2,1,1)</f>
        <v>0</v>
      </c>
      <c r="AH83" s="545">
        <f>IF(EscalationBaseYear&gt;Sub2BasisYear,-FV(Sub2Escalation,EscalationBaseYear-Sub2BasisYear,0,1),1)*$J83*AG83+IF(EscalationBaseYear+1&gt;Sub2BasisYear,-FV(Sub2Escalation,EscalationBaseYear+1-Sub2BasisYear,0,1),1)*$K83*AG83+IF(EscalationBaseYear+2&gt;Sub2BasisYear,-FV(Sub2Escalation,EscalationBaseYear+2-Sub2BasisYear,0,1),1)*$L83*AG83+IF(EscalationBaseYear+3&gt;Sub2BasisYear,-FV(Sub2Escalation,EscalationBaseYear+3-Sub2BasisYear,0,1),1)*$M83*AG83+IF(EscalationBaseYear+4&gt;Sub2BasisYear,-FV(Sub2Escalation,EscalationBaseYear+4-Sub2BasisYear,0,1),1)*$N83*AG83</f>
        <v>0</v>
      </c>
      <c r="AI83" s="545">
        <f>Sub2APCRate*AE83</f>
        <v>0</v>
      </c>
      <c r="AJ83" s="545">
        <f>IF(EscalationBaseYear&gt;Sub2BasisYear,-FV(Sub2Escalation,EscalationBaseYear-Sub2BasisYear,0,1),1)*$J83*AF83+IF(EscalationBaseYear+1&gt;Sub2BasisYear,-FV(Sub2Escalation,EscalationBaseYear+1-Sub2BasisYear,0,1),1)*$K83*AF83+IF(EscalationBaseYear+2&gt;Sub2BasisYear,-FV(Sub2Escalation,EscalationBaseYear+2-Sub2BasisYear,0,1),1)*$L83*AF83+IF(EscalationBaseYear+3&gt;Sub2BasisYear,-FV(Sub2Escalation,EscalationBaseYear+3-Sub2BasisYear,0,1),1)*$M83*AF83+IF(EscalationBaseYear+4&gt;Sub2BasisYear,-FV(Sub2Escalation,EscalationBaseYear+4-Sub2BasisYear,0,1),1)*$N83*AF83</f>
        <v>0</v>
      </c>
      <c r="AK83" s="545">
        <f>Sub2Fee*AJ83</f>
        <v>0</v>
      </c>
      <c r="AL83" s="524">
        <f ca="1">OFFSET(SUB3Name,ROW(AL83)-5,0,1,1)</f>
        <v>0</v>
      </c>
      <c r="AM83" s="545">
        <f ca="1">OFFSET(SUB3Name,ROW(AM83)-5,1,1,1)</f>
        <v>0</v>
      </c>
      <c r="AN83" s="545">
        <f ca="1">OFFSET(SUB3Name,ROW(AN83)-5,2,1,1)</f>
        <v>0</v>
      </c>
      <c r="AO83" s="545">
        <f>IF(EscalationBaseYear&gt;Sub3BasisYear,-FV(Sub3Escalation,EscalationBaseYear-Sub3BasisYear,0,1),1)*$J83*AN83+IF(EscalationBaseYear+1&gt;Sub3BasisYear,-FV(Sub3Escalation,EscalationBaseYear+1-Sub3BasisYear,0,1),1)*$K83*AN83+IF(EscalationBaseYear+2&gt;Sub3BasisYear,-FV(Sub3Escalation,EscalationBaseYear+2-Sub3BasisYear,0,1),1)*$L83*AN83+IF(EscalationBaseYear+3&gt;Sub3BasisYear,-FV(Sub3Escalation,EscalationBaseYear+3-Sub3BasisYear,0,1),1)*$M83*AN83+IF(EscalationBaseYear+4&gt;Sub3BasisYear,-FV(Sub3Escalation,EscalationBaseYear+4-Sub3BasisYear,0,1),1)*$N83*AN83</f>
        <v>0</v>
      </c>
      <c r="AP83" s="545">
        <f>Sub3APCRate*AL83</f>
        <v>0</v>
      </c>
      <c r="AQ83" s="545">
        <f>IF(EscalationBaseYear&gt;Sub3BasisYear,-FV(Sub3Escalation,EscalationBaseYear-Sub3BasisYear,0,1),1)*$J83*AM83+IF(EscalationBaseYear+1&gt;Sub3BasisYear,-FV(Sub3Escalation,EscalationBaseYear+1-Sub3BasisYear,0,1),1)*$K83*AM83+IF(EscalationBaseYear+2&gt;Sub3BasisYear,-FV(Sub3Escalation,EscalationBaseYear+2-Sub3BasisYear,0,1),1)*$L83*AM83+IF(EscalationBaseYear+3&gt;Sub3BasisYear,-FV(Sub3Escalation,EscalationBaseYear+3-Sub3BasisYear,0,1),1)*$M83*AM83+IF(EscalationBaseYear+4&gt;Sub3BasisYear,-FV(Sub3Escalation,EscalationBaseYear+4-Sub3BasisYear,0,1),1)*$N83*AM83</f>
        <v>0</v>
      </c>
      <c r="AR83" s="545">
        <f>Sub3Fee*AQ83</f>
        <v>0</v>
      </c>
    </row>
    <row r="84" spans="1:44" ht="22.5" customHeight="1">
      <c r="A84" s="177"/>
      <c r="B84" s="591">
        <f>IF('EXHIBIT B- LOE Detail Input'!B84=0,"",'EXHIBIT B- LOE Detail Input'!B84)</f>
      </c>
      <c r="C84" s="591">
        <f>IF('EXHIBIT B- LOE Detail Input'!C84=0,"",'EXHIBIT B- LOE Detail Input'!C84)</f>
      </c>
      <c r="D84" s="592">
        <f>IF('EXHIBIT B- LOE Detail Input'!D84=0,"",'EXHIBIT B- LOE Detail Input'!D84)</f>
      </c>
      <c r="E84" s="524">
        <f>Q84+X84+AE84+AL84</f>
        <v>0</v>
      </c>
      <c r="F84" s="523">
        <f t="shared" si="27"/>
        <v>0</v>
      </c>
      <c r="G84" s="523">
        <f t="shared" si="27"/>
        <v>0</v>
      </c>
      <c r="H84" s="545">
        <f>W84+AD84+AK84+AR84</f>
        <v>0</v>
      </c>
      <c r="I84" s="817"/>
      <c r="J84" s="822">
        <v>1</v>
      </c>
      <c r="K84" s="823"/>
      <c r="L84" s="823"/>
      <c r="M84" s="823"/>
      <c r="N84" s="824"/>
      <c r="O84" s="833">
        <f t="shared" si="28"/>
        <v>1</v>
      </c>
      <c r="P84" s="179"/>
      <c r="Q84" s="524">
        <f ca="1">OFFSET(PrimeName,ROW(Q84)-5,0,1,1)</f>
        <v>0</v>
      </c>
      <c r="R84" s="545">
        <f ca="1">OFFSET(PrimeName,ROW(R84)-5,1,1,1)</f>
        <v>0</v>
      </c>
      <c r="S84" s="545">
        <f ca="1">OFFSET(PrimeName,ROW(S84)-5,2,1,1)</f>
        <v>0</v>
      </c>
      <c r="T84" s="545">
        <f>IF(EscalationBaseYear&gt;PrimeBasisYear,-FV(PrimeEscalation,EscalationBaseYear-PrimeBasisYear,0,1),1)*$J84*S84+IF(EscalationBaseYear+1&gt;PrimeBasisYear,-FV(PrimeEscalation,EscalationBaseYear+1-PrimeBasisYear,0,1),1)*$K84*S84+IF(EscalationBaseYear+2&gt;PrimeBasisYear,-FV(PrimeEscalation,EscalationBaseYear+2-PrimeBasisYear,0,1),1)*$L84*S84+IF(EscalationBaseYear+3&gt;PrimeBasisYear,-FV(PrimeEscalation,EscalationBaseYear+3-PrimeBasisYear,0,1),1)*$M84*S84+IF(EscalationBaseYear+4&gt;PrimeBasisYear,-FV(PrimeEscalation,EscalationBaseYear+4-PrimeBasisYear,0,1),1)*$N84*S84</f>
        <v>0</v>
      </c>
      <c r="U84" s="545">
        <f>PrimeAPCRate*Q84</f>
        <v>0</v>
      </c>
      <c r="V84" s="545">
        <f>IF(EscalationBaseYear&gt;PrimeBasisYear,-FV(PrimeEscalation,EscalationBaseYear-PrimeBasisYear,0,1),1)*$J84*R84+IF(EscalationBaseYear+1&gt;PrimeBasisYear,-FV(PrimeEscalation,EscalationBaseYear+1-PrimeBasisYear,0,1),1)*$K84*R84+IF(EscalationBaseYear+2&gt;PrimeBasisYear,-FV(PrimeEscalation,EscalationBaseYear+2-PrimeBasisYear,0,1),1)*$L84*R84+IF(EscalationBaseYear+3&gt;PrimeBasisYear,-FV(PrimeEscalation,EscalationBaseYear+3-PrimeBasisYear,0,1),1)*$M84*R84+IF(EscalationBaseYear+4&gt;PrimeBasisYear,-FV(PrimeEscalation,EscalationBaseYear+4-PrimeBasisYear,0,1),1)*$N84*R84</f>
        <v>0</v>
      </c>
      <c r="W84" s="545">
        <f>PrimeFee*V84</f>
        <v>0</v>
      </c>
      <c r="X84" s="524">
        <f ca="1">OFFSET(SUB1Name,ROW(X84)-5,0,1,1)</f>
        <v>0</v>
      </c>
      <c r="Y84" s="545">
        <f ca="1">OFFSET(SUB1Name,ROW(Y84)-5,1,1,1)</f>
        <v>0</v>
      </c>
      <c r="Z84" s="545">
        <f ca="1">OFFSET(SUB1Name,ROW(Z84)-5,2,1,1)</f>
        <v>0</v>
      </c>
      <c r="AA84" s="545">
        <f>IF(EscalationBaseYear&gt;Sub1BasisYear,-FV(Sub1Escalation,EscalationBaseYear-Sub1BasisYear,0,1),1)*$J84*Z84+IF(EscalationBaseYear+1&gt;Sub1BasisYear,-FV(Sub1Escalation,EscalationBaseYear+1-Sub1BasisYear,0,1),1)*$K84*Z84+IF(EscalationBaseYear+2&gt;Sub1BasisYear,-FV(Sub1Escalation,EscalationBaseYear+2-Sub1BasisYear,0,1),1)*$L84*Z84+IF(EscalationBaseYear+3&gt;Sub1BasisYear,-FV(Sub1Escalation,EscalationBaseYear+3-Sub1BasisYear,0,1),1)*$M84*Z84+IF(EscalationBaseYear+4&gt;Sub1BasisYear,-FV(Sub1Escalation,EscalationBaseYear+4-Sub1BasisYear,0,1),1)*$N84*Z84</f>
        <v>0</v>
      </c>
      <c r="AB84" s="545">
        <f>Sub1APCRate*X84</f>
        <v>0</v>
      </c>
      <c r="AC84" s="545">
        <f>IF(EscalationBaseYear&gt;Sub1BasisYear,-FV(Sub1Escalation,EscalationBaseYear-Sub1BasisYear,0,1),1)*$J84*Y84+IF(EscalationBaseYear+1&gt;Sub1BasisYear,-FV(Sub1Escalation,EscalationBaseYear+1-Sub1BasisYear,0,1),1)*$K84*Y84+IF(EscalationBaseYear+2&gt;Sub1BasisYear,-FV(Sub1Escalation,EscalationBaseYear+2-Sub1BasisYear,0,1),1)*$L84*Y84+IF(EscalationBaseYear+3&gt;Sub1BasisYear,-FV(Sub1Escalation,EscalationBaseYear+3-Sub1BasisYear,0,1),1)*$M84*Y84+IF(EscalationBaseYear+4&gt;Sub1BasisYear,-FV(Sub1Escalation,EscalationBaseYear+4-Sub1BasisYear,0,1),1)*$N84*Y84</f>
        <v>0</v>
      </c>
      <c r="AD84" s="545">
        <f>Sub1Fee*AC84</f>
        <v>0</v>
      </c>
      <c r="AE84" s="524">
        <f ca="1">OFFSET(SUB2Name,ROW(AE84)-5,0,1,1)</f>
        <v>0</v>
      </c>
      <c r="AF84" s="545">
        <f ca="1">OFFSET(SUB2Name,ROW(AF84)-5,1,1,1)</f>
        <v>0</v>
      </c>
      <c r="AG84" s="545">
        <f ca="1">OFFSET(SUB2Name,ROW(AG84)-5,2,1,1)</f>
        <v>0</v>
      </c>
      <c r="AH84" s="545">
        <f>IF(EscalationBaseYear&gt;Sub2BasisYear,-FV(Sub2Escalation,EscalationBaseYear-Sub2BasisYear,0,1),1)*$J84*AG84+IF(EscalationBaseYear+1&gt;Sub2BasisYear,-FV(Sub2Escalation,EscalationBaseYear+1-Sub2BasisYear,0,1),1)*$K84*AG84+IF(EscalationBaseYear+2&gt;Sub2BasisYear,-FV(Sub2Escalation,EscalationBaseYear+2-Sub2BasisYear,0,1),1)*$L84*AG84+IF(EscalationBaseYear+3&gt;Sub2BasisYear,-FV(Sub2Escalation,EscalationBaseYear+3-Sub2BasisYear,0,1),1)*$M84*AG84+IF(EscalationBaseYear+4&gt;Sub2BasisYear,-FV(Sub2Escalation,EscalationBaseYear+4-Sub2BasisYear,0,1),1)*$N84*AG84</f>
        <v>0</v>
      </c>
      <c r="AI84" s="545">
        <f>Sub2APCRate*AE84</f>
        <v>0</v>
      </c>
      <c r="AJ84" s="545">
        <f>IF(EscalationBaseYear&gt;Sub2BasisYear,-FV(Sub2Escalation,EscalationBaseYear-Sub2BasisYear,0,1),1)*$J84*AF84+IF(EscalationBaseYear+1&gt;Sub2BasisYear,-FV(Sub2Escalation,EscalationBaseYear+1-Sub2BasisYear,0,1),1)*$K84*AF84+IF(EscalationBaseYear+2&gt;Sub2BasisYear,-FV(Sub2Escalation,EscalationBaseYear+2-Sub2BasisYear,0,1),1)*$L84*AF84+IF(EscalationBaseYear+3&gt;Sub2BasisYear,-FV(Sub2Escalation,EscalationBaseYear+3-Sub2BasisYear,0,1),1)*$M84*AF84+IF(EscalationBaseYear+4&gt;Sub2BasisYear,-FV(Sub2Escalation,EscalationBaseYear+4-Sub2BasisYear,0,1),1)*$N84*AF84</f>
        <v>0</v>
      </c>
      <c r="AK84" s="545">
        <f>Sub2Fee*AJ84</f>
        <v>0</v>
      </c>
      <c r="AL84" s="524">
        <f ca="1">OFFSET(SUB3Name,ROW(AL84)-5,0,1,1)</f>
        <v>0</v>
      </c>
      <c r="AM84" s="545">
        <f ca="1">OFFSET(SUB3Name,ROW(AM84)-5,1,1,1)</f>
        <v>0</v>
      </c>
      <c r="AN84" s="545">
        <f ca="1">OFFSET(SUB3Name,ROW(AN84)-5,2,1,1)</f>
        <v>0</v>
      </c>
      <c r="AO84" s="545">
        <f>IF(EscalationBaseYear&gt;Sub3BasisYear,-FV(Sub3Escalation,EscalationBaseYear-Sub3BasisYear,0,1),1)*$J84*AN84+IF(EscalationBaseYear+1&gt;Sub3BasisYear,-FV(Sub3Escalation,EscalationBaseYear+1-Sub3BasisYear,0,1),1)*$K84*AN84+IF(EscalationBaseYear+2&gt;Sub3BasisYear,-FV(Sub3Escalation,EscalationBaseYear+2-Sub3BasisYear,0,1),1)*$L84*AN84+IF(EscalationBaseYear+3&gt;Sub3BasisYear,-FV(Sub3Escalation,EscalationBaseYear+3-Sub3BasisYear,0,1),1)*$M84*AN84+IF(EscalationBaseYear+4&gt;Sub3BasisYear,-FV(Sub3Escalation,EscalationBaseYear+4-Sub3BasisYear,0,1),1)*$N84*AN84</f>
        <v>0</v>
      </c>
      <c r="AP84" s="545">
        <f>Sub3APCRate*AL84</f>
        <v>0</v>
      </c>
      <c r="AQ84" s="545">
        <f>IF(EscalationBaseYear&gt;Sub3BasisYear,-FV(Sub3Escalation,EscalationBaseYear-Sub3BasisYear,0,1),1)*$J84*AM84+IF(EscalationBaseYear+1&gt;Sub3BasisYear,-FV(Sub3Escalation,EscalationBaseYear+1-Sub3BasisYear,0,1),1)*$K84*AM84+IF(EscalationBaseYear+2&gt;Sub3BasisYear,-FV(Sub3Escalation,EscalationBaseYear+2-Sub3BasisYear,0,1),1)*$L84*AM84+IF(EscalationBaseYear+3&gt;Sub3BasisYear,-FV(Sub3Escalation,EscalationBaseYear+3-Sub3BasisYear,0,1),1)*$M84*AM84+IF(EscalationBaseYear+4&gt;Sub3BasisYear,-FV(Sub3Escalation,EscalationBaseYear+4-Sub3BasisYear,0,1),1)*$N84*AM84</f>
        <v>0</v>
      </c>
      <c r="AR84" s="545">
        <f>Sub3Fee*AQ84</f>
        <v>0</v>
      </c>
    </row>
    <row r="85" spans="1:44" ht="22.5" customHeight="1" thickBot="1">
      <c r="A85" s="177"/>
      <c r="B85" s="613">
        <f>IF('EXHIBIT B- LOE Detail Input'!B85=0,"",'EXHIBIT B- LOE Detail Input'!B85)</f>
      </c>
      <c r="C85" s="613">
        <f>IF('EXHIBIT B- LOE Detail Input'!C85=0,"",'EXHIBIT B- LOE Detail Input'!C85)</f>
      </c>
      <c r="D85" s="614">
        <f>IF('EXHIBIT B- LOE Detail Input'!D85=0,"",'EXHIBIT B- LOE Detail Input'!D85)</f>
      </c>
      <c r="E85" s="535">
        <f>Q85+X85+AE85+AL85</f>
        <v>0</v>
      </c>
      <c r="F85" s="534">
        <f t="shared" si="27"/>
        <v>0</v>
      </c>
      <c r="G85" s="534">
        <f t="shared" si="27"/>
        <v>0</v>
      </c>
      <c r="H85" s="581">
        <f>W85+AD85+AK85+AR85</f>
        <v>0</v>
      </c>
      <c r="I85" s="817"/>
      <c r="J85" s="825">
        <v>1</v>
      </c>
      <c r="K85" s="826"/>
      <c r="L85" s="826"/>
      <c r="M85" s="826"/>
      <c r="N85" s="827"/>
      <c r="O85" s="831">
        <f t="shared" si="28"/>
        <v>1</v>
      </c>
      <c r="P85" s="179"/>
      <c r="Q85" s="535">
        <f ca="1">OFFSET(PrimeName,ROW(Q85)-5,0,1,1)</f>
        <v>0</v>
      </c>
      <c r="R85" s="581">
        <f ca="1">OFFSET(PrimeName,ROW(R85)-5,1,1,1)</f>
        <v>0</v>
      </c>
      <c r="S85" s="581">
        <f ca="1">OFFSET(PrimeName,ROW(S85)-5,2,1,1)</f>
        <v>0</v>
      </c>
      <c r="T85" s="581">
        <f>IF(EscalationBaseYear&gt;PrimeBasisYear,-FV(PrimeEscalation,EscalationBaseYear-PrimeBasisYear,0,1),1)*$J85*S85+IF(EscalationBaseYear+1&gt;PrimeBasisYear,-FV(PrimeEscalation,EscalationBaseYear+1-PrimeBasisYear,0,1),1)*$K85*S85+IF(EscalationBaseYear+2&gt;PrimeBasisYear,-FV(PrimeEscalation,EscalationBaseYear+2-PrimeBasisYear,0,1),1)*$L85*S85+IF(EscalationBaseYear+3&gt;PrimeBasisYear,-FV(PrimeEscalation,EscalationBaseYear+3-PrimeBasisYear,0,1),1)*$M85*S85+IF(EscalationBaseYear+4&gt;PrimeBasisYear,-FV(PrimeEscalation,EscalationBaseYear+4-PrimeBasisYear,0,1),1)*$N85*S85</f>
        <v>0</v>
      </c>
      <c r="U85" s="581">
        <f>PrimeAPCRate*Q85</f>
        <v>0</v>
      </c>
      <c r="V85" s="581">
        <f>IF(EscalationBaseYear&gt;PrimeBasisYear,-FV(PrimeEscalation,EscalationBaseYear-PrimeBasisYear,0,1),1)*$J85*R85+IF(EscalationBaseYear+1&gt;PrimeBasisYear,-FV(PrimeEscalation,EscalationBaseYear+1-PrimeBasisYear,0,1),1)*$K85*R85+IF(EscalationBaseYear+2&gt;PrimeBasisYear,-FV(PrimeEscalation,EscalationBaseYear+2-PrimeBasisYear,0,1),1)*$L85*R85+IF(EscalationBaseYear+3&gt;PrimeBasisYear,-FV(PrimeEscalation,EscalationBaseYear+3-PrimeBasisYear,0,1),1)*$M85*R85+IF(EscalationBaseYear+4&gt;PrimeBasisYear,-FV(PrimeEscalation,EscalationBaseYear+4-PrimeBasisYear,0,1),1)*$N85*R85</f>
        <v>0</v>
      </c>
      <c r="W85" s="581">
        <f>PrimeFee*V85</f>
        <v>0</v>
      </c>
      <c r="X85" s="535">
        <f ca="1">OFFSET(SUB1Name,ROW(X85)-5,0,1,1)</f>
        <v>0</v>
      </c>
      <c r="Y85" s="581">
        <f ca="1">OFFSET(SUB1Name,ROW(Y85)-5,1,1,1)</f>
        <v>0</v>
      </c>
      <c r="Z85" s="581">
        <f ca="1">OFFSET(SUB1Name,ROW(Z85)-5,2,1,1)</f>
        <v>0</v>
      </c>
      <c r="AA85" s="581">
        <f>IF(EscalationBaseYear&gt;Sub1BasisYear,-FV(Sub1Escalation,EscalationBaseYear-Sub1BasisYear,0,1),1)*$J85*Z85+IF(EscalationBaseYear+1&gt;Sub1BasisYear,-FV(Sub1Escalation,EscalationBaseYear+1-Sub1BasisYear,0,1),1)*$K85*Z85+IF(EscalationBaseYear+2&gt;Sub1BasisYear,-FV(Sub1Escalation,EscalationBaseYear+2-Sub1BasisYear,0,1),1)*$L85*Z85+IF(EscalationBaseYear+3&gt;Sub1BasisYear,-FV(Sub1Escalation,EscalationBaseYear+3-Sub1BasisYear,0,1),1)*$M85*Z85+IF(EscalationBaseYear+4&gt;Sub1BasisYear,-FV(Sub1Escalation,EscalationBaseYear+4-Sub1BasisYear,0,1),1)*$N85*Z85</f>
        <v>0</v>
      </c>
      <c r="AB85" s="581">
        <f>Sub1APCRate*X85</f>
        <v>0</v>
      </c>
      <c r="AC85" s="581">
        <f>IF(EscalationBaseYear&gt;Sub1BasisYear,-FV(Sub1Escalation,EscalationBaseYear-Sub1BasisYear,0,1),1)*$J85*Y85+IF(EscalationBaseYear+1&gt;Sub1BasisYear,-FV(Sub1Escalation,EscalationBaseYear+1-Sub1BasisYear,0,1),1)*$K85*Y85+IF(EscalationBaseYear+2&gt;Sub1BasisYear,-FV(Sub1Escalation,EscalationBaseYear+2-Sub1BasisYear,0,1),1)*$L85*Y85+IF(EscalationBaseYear+3&gt;Sub1BasisYear,-FV(Sub1Escalation,EscalationBaseYear+3-Sub1BasisYear,0,1),1)*$M85*Y85+IF(EscalationBaseYear+4&gt;Sub1BasisYear,-FV(Sub1Escalation,EscalationBaseYear+4-Sub1BasisYear,0,1),1)*$N85*Y85</f>
        <v>0</v>
      </c>
      <c r="AD85" s="581">
        <f>Sub1Fee*AC85</f>
        <v>0</v>
      </c>
      <c r="AE85" s="535">
        <f ca="1">OFFSET(SUB2Name,ROW(AE85)-5,0,1,1)</f>
        <v>0</v>
      </c>
      <c r="AF85" s="581">
        <f ca="1">OFFSET(SUB2Name,ROW(AF85)-5,1,1,1)</f>
        <v>0</v>
      </c>
      <c r="AG85" s="581">
        <f ca="1">OFFSET(SUB2Name,ROW(AG85)-5,2,1,1)</f>
        <v>0</v>
      </c>
      <c r="AH85" s="581">
        <f>IF(EscalationBaseYear&gt;Sub2BasisYear,-FV(Sub2Escalation,EscalationBaseYear-Sub2BasisYear,0,1),1)*$J85*AG85+IF(EscalationBaseYear+1&gt;Sub2BasisYear,-FV(Sub2Escalation,EscalationBaseYear+1-Sub2BasisYear,0,1),1)*$K85*AG85+IF(EscalationBaseYear+2&gt;Sub2BasisYear,-FV(Sub2Escalation,EscalationBaseYear+2-Sub2BasisYear,0,1),1)*$L85*AG85+IF(EscalationBaseYear+3&gt;Sub2BasisYear,-FV(Sub2Escalation,EscalationBaseYear+3-Sub2BasisYear,0,1),1)*$M85*AG85+IF(EscalationBaseYear+4&gt;Sub2BasisYear,-FV(Sub2Escalation,EscalationBaseYear+4-Sub2BasisYear,0,1),1)*$N85*AG85</f>
        <v>0</v>
      </c>
      <c r="AI85" s="581">
        <f>Sub2APCRate*AE85</f>
        <v>0</v>
      </c>
      <c r="AJ85" s="581">
        <f>IF(EscalationBaseYear&gt;Sub2BasisYear,-FV(Sub2Escalation,EscalationBaseYear-Sub2BasisYear,0,1),1)*$J85*AF85+IF(EscalationBaseYear+1&gt;Sub2BasisYear,-FV(Sub2Escalation,EscalationBaseYear+1-Sub2BasisYear,0,1),1)*$K85*AF85+IF(EscalationBaseYear+2&gt;Sub2BasisYear,-FV(Sub2Escalation,EscalationBaseYear+2-Sub2BasisYear,0,1),1)*$L85*AF85+IF(EscalationBaseYear+3&gt;Sub2BasisYear,-FV(Sub2Escalation,EscalationBaseYear+3-Sub2BasisYear,0,1),1)*$M85*AF85+IF(EscalationBaseYear+4&gt;Sub2BasisYear,-FV(Sub2Escalation,EscalationBaseYear+4-Sub2BasisYear,0,1),1)*$N85*AF85</f>
        <v>0</v>
      </c>
      <c r="AK85" s="581">
        <f>Sub2Fee*AJ85</f>
        <v>0</v>
      </c>
      <c r="AL85" s="535">
        <f ca="1">OFFSET(SUB3Name,ROW(AL85)-5,0,1,1)</f>
        <v>0</v>
      </c>
      <c r="AM85" s="581">
        <f ca="1">OFFSET(SUB3Name,ROW(AM85)-5,1,1,1)</f>
        <v>0</v>
      </c>
      <c r="AN85" s="581">
        <f ca="1">OFFSET(SUB3Name,ROW(AN85)-5,2,1,1)</f>
        <v>0</v>
      </c>
      <c r="AO85" s="581">
        <f>IF(EscalationBaseYear&gt;Sub3BasisYear,-FV(Sub3Escalation,EscalationBaseYear-Sub3BasisYear,0,1),1)*$J85*AN85+IF(EscalationBaseYear+1&gt;Sub3BasisYear,-FV(Sub3Escalation,EscalationBaseYear+1-Sub3BasisYear,0,1),1)*$K85*AN85+IF(EscalationBaseYear+2&gt;Sub3BasisYear,-FV(Sub3Escalation,EscalationBaseYear+2-Sub3BasisYear,0,1),1)*$L85*AN85+IF(EscalationBaseYear+3&gt;Sub3BasisYear,-FV(Sub3Escalation,EscalationBaseYear+3-Sub3BasisYear,0,1),1)*$M85*AN85+IF(EscalationBaseYear+4&gt;Sub3BasisYear,-FV(Sub3Escalation,EscalationBaseYear+4-Sub3BasisYear,0,1),1)*$N85*AN85</f>
        <v>0</v>
      </c>
      <c r="AP85" s="581">
        <f>Sub3APCRate*AL85</f>
        <v>0</v>
      </c>
      <c r="AQ85" s="581">
        <f>IF(EscalationBaseYear&gt;Sub3BasisYear,-FV(Sub3Escalation,EscalationBaseYear-Sub3BasisYear,0,1),1)*$J85*AM85+IF(EscalationBaseYear+1&gt;Sub3BasisYear,-FV(Sub3Escalation,EscalationBaseYear+1-Sub3BasisYear,0,1),1)*$K85*AM85+IF(EscalationBaseYear+2&gt;Sub3BasisYear,-FV(Sub3Escalation,EscalationBaseYear+2-Sub3BasisYear,0,1),1)*$L85*AM85+IF(EscalationBaseYear+3&gt;Sub3BasisYear,-FV(Sub3Escalation,EscalationBaseYear+3-Sub3BasisYear,0,1),1)*$M85*AM85+IF(EscalationBaseYear+4&gt;Sub3BasisYear,-FV(Sub3Escalation,EscalationBaseYear+4-Sub3BasisYear,0,1),1)*$N85*AM85</f>
        <v>0</v>
      </c>
      <c r="AR85" s="581">
        <f>Sub3Fee*AQ85</f>
        <v>0</v>
      </c>
    </row>
    <row r="86" spans="1:44" ht="22.5" customHeight="1" thickBot="1" thickTop="1">
      <c r="A86" s="177"/>
      <c r="B86" s="536"/>
      <c r="C86" s="627"/>
      <c r="D86" s="621" t="s">
        <v>8</v>
      </c>
      <c r="E86" s="880">
        <f>SUBTOTAL(9,E81:E85)</f>
        <v>0</v>
      </c>
      <c r="F86" s="540">
        <f>SUBTOTAL(9,F81:F85)</f>
        <v>0</v>
      </c>
      <c r="G86" s="540">
        <f>SUBTOTAL(9,G81:G85)</f>
        <v>0</v>
      </c>
      <c r="H86" s="619">
        <f>SUBTOTAL(9,H81:H85)</f>
        <v>0</v>
      </c>
      <c r="I86" s="186"/>
      <c r="J86" s="828">
        <f>IF($F86&gt;0,SUMPRODUCT(J81:J85,$F81:$F85)/$F86,0)</f>
        <v>0</v>
      </c>
      <c r="K86" s="829">
        <f>IF($F86&gt;0,SUMPRODUCT(K81:K85,$F81:$F85)/$F86,0)</f>
        <v>0</v>
      </c>
      <c r="L86" s="829">
        <f>IF($F86&gt;0,SUMPRODUCT(L81:L85,$F81:$F85)/$F86,0)</f>
        <v>0</v>
      </c>
      <c r="M86" s="829">
        <f>IF($F86&gt;0,SUMPRODUCT(M81:M85,$F81:$F85)/$F86,0)</f>
        <v>0</v>
      </c>
      <c r="N86" s="830">
        <f>IF($F86&gt;0,SUMPRODUCT(N81:N85,$F81:$F85)/$F86,0)</f>
        <v>0</v>
      </c>
      <c r="O86" s="831">
        <f t="shared" si="28"/>
        <v>0</v>
      </c>
      <c r="P86" s="179"/>
      <c r="Q86" s="541">
        <f aca="true" t="shared" si="29" ref="Q86:AR86">SUBTOTAL(9,Q81:Q85)</f>
        <v>0</v>
      </c>
      <c r="R86" s="540">
        <f t="shared" si="29"/>
        <v>0</v>
      </c>
      <c r="S86" s="540">
        <f t="shared" si="29"/>
        <v>0</v>
      </c>
      <c r="T86" s="540">
        <f t="shared" si="29"/>
        <v>0</v>
      </c>
      <c r="U86" s="540">
        <f t="shared" si="29"/>
        <v>0</v>
      </c>
      <c r="V86" s="540">
        <f t="shared" si="29"/>
        <v>0</v>
      </c>
      <c r="W86" s="540">
        <f>SUBTOTAL(9,W81:W85)</f>
        <v>0</v>
      </c>
      <c r="X86" s="541">
        <f t="shared" si="29"/>
        <v>0</v>
      </c>
      <c r="Y86" s="540">
        <f t="shared" si="29"/>
        <v>0</v>
      </c>
      <c r="Z86" s="540">
        <f t="shared" si="29"/>
        <v>0</v>
      </c>
      <c r="AA86" s="540">
        <f t="shared" si="29"/>
        <v>0</v>
      </c>
      <c r="AB86" s="540">
        <f t="shared" si="29"/>
        <v>0</v>
      </c>
      <c r="AC86" s="540">
        <f t="shared" si="29"/>
        <v>0</v>
      </c>
      <c r="AD86" s="540">
        <f>SUBTOTAL(9,AD81:AD85)</f>
        <v>0</v>
      </c>
      <c r="AE86" s="541">
        <f t="shared" si="29"/>
        <v>0</v>
      </c>
      <c r="AF86" s="540">
        <f t="shared" si="29"/>
        <v>0</v>
      </c>
      <c r="AG86" s="540">
        <f t="shared" si="29"/>
        <v>0</v>
      </c>
      <c r="AH86" s="540">
        <f t="shared" si="29"/>
        <v>0</v>
      </c>
      <c r="AI86" s="540">
        <f t="shared" si="29"/>
        <v>0</v>
      </c>
      <c r="AJ86" s="540">
        <f>SUBTOTAL(9,AJ81:AJ85)</f>
        <v>0</v>
      </c>
      <c r="AK86" s="540">
        <f>SUBTOTAL(9,AK81:AK85)</f>
        <v>0</v>
      </c>
      <c r="AL86" s="541">
        <f t="shared" si="29"/>
        <v>0</v>
      </c>
      <c r="AM86" s="540">
        <f t="shared" si="29"/>
        <v>0</v>
      </c>
      <c r="AN86" s="540">
        <f t="shared" si="29"/>
        <v>0</v>
      </c>
      <c r="AO86" s="540">
        <f t="shared" si="29"/>
        <v>0</v>
      </c>
      <c r="AP86" s="540">
        <f t="shared" si="29"/>
        <v>0</v>
      </c>
      <c r="AQ86" s="540">
        <f>SUBTOTAL(9,AQ81:AQ85)</f>
        <v>0</v>
      </c>
      <c r="AR86" s="540">
        <f t="shared" si="29"/>
        <v>0</v>
      </c>
    </row>
    <row r="87" spans="1:44" ht="9.75" customHeight="1" thickTop="1">
      <c r="A87" s="329"/>
      <c r="B87" s="372"/>
      <c r="C87" s="393"/>
      <c r="D87" s="372"/>
      <c r="E87" s="394"/>
      <c r="F87" s="184"/>
      <c r="G87" s="184"/>
      <c r="H87" s="394"/>
      <c r="I87" s="184"/>
      <c r="J87" s="184"/>
      <c r="K87" s="184"/>
      <c r="L87" s="184"/>
      <c r="M87" s="184"/>
      <c r="N87" s="184"/>
      <c r="O87" s="184"/>
      <c r="P87" s="179"/>
      <c r="Q87" s="184"/>
      <c r="R87" s="184"/>
      <c r="S87" s="220"/>
      <c r="T87" s="220"/>
      <c r="U87" s="220"/>
      <c r="V87" s="220"/>
      <c r="W87" s="220"/>
      <c r="X87" s="184"/>
      <c r="Y87" s="184"/>
      <c r="Z87" s="220"/>
      <c r="AA87" s="220"/>
      <c r="AB87" s="220"/>
      <c r="AC87" s="220"/>
      <c r="AD87" s="220"/>
      <c r="AE87" s="184"/>
      <c r="AF87" s="184"/>
      <c r="AG87" s="220"/>
      <c r="AH87" s="220"/>
      <c r="AI87" s="220"/>
      <c r="AJ87" s="220"/>
      <c r="AK87" s="220"/>
      <c r="AL87" s="184"/>
      <c r="AM87" s="184"/>
      <c r="AN87" s="220"/>
      <c r="AO87" s="220"/>
      <c r="AP87" s="220"/>
      <c r="AQ87" s="220"/>
      <c r="AR87" s="220"/>
    </row>
    <row r="88" spans="1:44" ht="13.5" customHeight="1" thickBot="1">
      <c r="A88" s="177"/>
      <c r="B88" s="372"/>
      <c r="C88" s="393"/>
      <c r="D88" s="372"/>
      <c r="E88" s="394"/>
      <c r="F88" s="177"/>
      <c r="G88" s="177"/>
      <c r="H88" s="394"/>
      <c r="I88" s="181"/>
      <c r="J88" s="181"/>
      <c r="K88" s="181"/>
      <c r="L88" s="181"/>
      <c r="M88" s="181"/>
      <c r="N88" s="181"/>
      <c r="O88" s="181"/>
      <c r="P88" s="179"/>
      <c r="Q88" s="181"/>
      <c r="R88" s="181"/>
      <c r="S88" s="177"/>
      <c r="T88" s="177"/>
      <c r="U88" s="177"/>
      <c r="V88" s="177"/>
      <c r="W88" s="177"/>
      <c r="X88" s="181"/>
      <c r="Y88" s="181"/>
      <c r="Z88" s="177"/>
      <c r="AA88" s="177"/>
      <c r="AB88" s="177"/>
      <c r="AC88" s="177"/>
      <c r="AD88" s="177"/>
      <c r="AE88" s="181"/>
      <c r="AF88" s="181"/>
      <c r="AG88" s="177"/>
      <c r="AH88" s="177"/>
      <c r="AI88" s="177"/>
      <c r="AJ88" s="177"/>
      <c r="AK88" s="177"/>
      <c r="AL88" s="181"/>
      <c r="AM88" s="181"/>
      <c r="AN88" s="177"/>
      <c r="AO88" s="177"/>
      <c r="AP88" s="177"/>
      <c r="AQ88" s="177"/>
      <c r="AR88" s="177"/>
    </row>
    <row r="89" spans="1:44" ht="19.5" customHeight="1" thickBot="1" thickTop="1">
      <c r="A89" s="371"/>
      <c r="B89" s="397"/>
      <c r="C89" s="398"/>
      <c r="D89" s="525" t="s">
        <v>6</v>
      </c>
      <c r="E89" s="881">
        <f>SUBTOTAL(9,E8:E87)</f>
        <v>0</v>
      </c>
      <c r="F89" s="527">
        <f>SUBTOTAL(9,F8:F87)</f>
        <v>0</v>
      </c>
      <c r="G89" s="527">
        <f>SUBTOTAL(9,G8:G87)</f>
        <v>0</v>
      </c>
      <c r="H89" s="527">
        <f>SUBTOTAL(9,H8:H87)</f>
        <v>0</v>
      </c>
      <c r="I89" s="186"/>
      <c r="J89" s="828">
        <f>IF($F89&gt;0,0.5*SUMPRODUCT(J8:J88,$F8:$F88)/$F89,0)</f>
        <v>0</v>
      </c>
      <c r="K89" s="829">
        <f>IF($F89&gt;0,0.5*SUMPRODUCT(K8:K88,$F8:$F88)/$F89,0)</f>
        <v>0</v>
      </c>
      <c r="L89" s="829">
        <f>IF($F89&gt;0,0.5*SUMPRODUCT(L8:L88,$F8:$F88)/$F89,0)</f>
        <v>0</v>
      </c>
      <c r="M89" s="829">
        <f>IF($F89&gt;0,0.5*SUMPRODUCT(M8:M88,$F8:$F88)/$F89,0)</f>
        <v>0</v>
      </c>
      <c r="N89" s="830">
        <f>IF($F89&gt;0,0.5*SUMPRODUCT(N8:N88,$F8:$F88)/$F89,0)</f>
        <v>0</v>
      </c>
      <c r="O89" s="834">
        <f>SUM(J89:N89)</f>
        <v>0</v>
      </c>
      <c r="P89" s="179"/>
      <c r="Q89" s="528">
        <f aca="true" t="shared" si="30" ref="Q89:AP89">SUBTOTAL(9,Q8:Q87)</f>
        <v>0</v>
      </c>
      <c r="R89" s="527">
        <f t="shared" si="30"/>
        <v>0</v>
      </c>
      <c r="S89" s="527">
        <f t="shared" si="30"/>
        <v>0</v>
      </c>
      <c r="T89" s="527">
        <f t="shared" si="30"/>
        <v>0</v>
      </c>
      <c r="U89" s="527">
        <f>SUBTOTAL(9,U8:U87)</f>
        <v>0</v>
      </c>
      <c r="V89" s="527">
        <f>SUBTOTAL(9,V8:V87)</f>
        <v>0</v>
      </c>
      <c r="W89" s="527">
        <f>SUBTOTAL(9,W8:W87)</f>
        <v>0</v>
      </c>
      <c r="X89" s="528">
        <f t="shared" si="30"/>
        <v>0</v>
      </c>
      <c r="Y89" s="527">
        <f t="shared" si="30"/>
        <v>0</v>
      </c>
      <c r="Z89" s="527">
        <f t="shared" si="30"/>
        <v>0</v>
      </c>
      <c r="AA89" s="527">
        <f t="shared" si="30"/>
        <v>0</v>
      </c>
      <c r="AB89" s="527">
        <f t="shared" si="30"/>
        <v>0</v>
      </c>
      <c r="AC89" s="527">
        <f t="shared" si="30"/>
        <v>0</v>
      </c>
      <c r="AD89" s="527">
        <f>SUBTOTAL(9,AD8:AD87)</f>
        <v>0</v>
      </c>
      <c r="AE89" s="528">
        <f t="shared" si="30"/>
        <v>0</v>
      </c>
      <c r="AF89" s="527">
        <f t="shared" si="30"/>
        <v>0</v>
      </c>
      <c r="AG89" s="527">
        <f t="shared" si="30"/>
        <v>0</v>
      </c>
      <c r="AH89" s="527">
        <f t="shared" si="30"/>
        <v>0</v>
      </c>
      <c r="AI89" s="527">
        <f t="shared" si="30"/>
        <v>0</v>
      </c>
      <c r="AJ89" s="527">
        <f>SUBTOTAL(9,AJ8:AJ87)</f>
        <v>0</v>
      </c>
      <c r="AK89" s="527">
        <f>SUBTOTAL(9,AK8:AK87)</f>
        <v>0</v>
      </c>
      <c r="AL89" s="528">
        <f t="shared" si="30"/>
        <v>0</v>
      </c>
      <c r="AM89" s="527">
        <f t="shared" si="30"/>
        <v>0</v>
      </c>
      <c r="AN89" s="527">
        <f t="shared" si="30"/>
        <v>0</v>
      </c>
      <c r="AO89" s="527">
        <f t="shared" si="30"/>
        <v>0</v>
      </c>
      <c r="AP89" s="527">
        <f t="shared" si="30"/>
        <v>0</v>
      </c>
      <c r="AQ89" s="527">
        <f>SUBTOTAL(9,AQ8:AQ87)</f>
        <v>0</v>
      </c>
      <c r="AR89" s="527">
        <f>SUBTOTAL(9,AR8:AR87)</f>
        <v>0</v>
      </c>
    </row>
    <row r="90" spans="6:44" ht="19.5" customHeight="1" thickTop="1">
      <c r="F90" s="224"/>
      <c r="G90" s="224"/>
      <c r="I90" s="223"/>
      <c r="J90" s="223"/>
      <c r="K90" s="223"/>
      <c r="L90" s="223"/>
      <c r="M90" s="223"/>
      <c r="N90" s="223"/>
      <c r="O90" s="223"/>
      <c r="P90" s="223"/>
      <c r="Q90" s="224"/>
      <c r="R90" s="224"/>
      <c r="S90" s="184"/>
      <c r="T90" s="184"/>
      <c r="U90" s="184"/>
      <c r="V90" s="184"/>
      <c r="W90" s="184"/>
      <c r="X90" s="224"/>
      <c r="Y90" s="224"/>
      <c r="Z90" s="184"/>
      <c r="AA90" s="184"/>
      <c r="AB90" s="184"/>
      <c r="AC90" s="184"/>
      <c r="AD90" s="184"/>
      <c r="AE90" s="224"/>
      <c r="AF90" s="224"/>
      <c r="AG90" s="184"/>
      <c r="AH90" s="184"/>
      <c r="AI90" s="184"/>
      <c r="AJ90" s="184"/>
      <c r="AK90" s="184"/>
      <c r="AL90" s="224"/>
      <c r="AM90" s="224"/>
      <c r="AN90" s="184"/>
      <c r="AO90" s="184"/>
      <c r="AP90" s="184"/>
      <c r="AQ90" s="184"/>
      <c r="AR90" s="184"/>
    </row>
  </sheetData>
  <sheetProtection password="87C7" sheet="1" objects="1" scenarios="1"/>
  <mergeCells count="1">
    <mergeCell ref="N6:O6"/>
  </mergeCells>
  <hyperlinks>
    <hyperlink ref="F2" location="'Review Process-Instructions'!B15" display="Please see notes on the Instructions page!"/>
  </hyperlinks>
  <printOptions gridLines="1"/>
  <pageMargins left="1.18" right="0.5" top="0.62" bottom="0.66" header="0.49" footer="0.34"/>
  <pageSetup fitToHeight="1" fitToWidth="1" horizontalDpi="600" verticalDpi="600" orientation="landscape" pageOrder="overThenDown" paperSize="17" scale="25" r:id="rId2"/>
  <headerFooter alignWithMargins="0">
    <oddFooter>&amp;LPass 17&amp;R Printed or Viewed &amp;D
</oddFooter>
  </headerFooter>
  <drawing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V18"/>
  <sheetViews>
    <sheetView zoomScale="75" zoomScaleNormal="75" zoomScaleSheetLayoutView="25" zoomScalePageLayoutView="0" workbookViewId="0" topLeftCell="A1">
      <selection activeCell="A1" sqref="A1"/>
    </sheetView>
  </sheetViews>
  <sheetFormatPr defaultColWidth="9.140625" defaultRowHeight="12.75"/>
  <cols>
    <col min="1" max="1" width="6.7109375" style="0" customWidth="1"/>
    <col min="2" max="2" width="33.421875" style="0" customWidth="1"/>
    <col min="3" max="3" width="10.7109375" style="0" customWidth="1"/>
    <col min="4" max="4" width="4.57421875" style="0" customWidth="1"/>
    <col min="5" max="5" width="15.57421875" style="0" customWidth="1"/>
    <col min="6" max="6" width="17.7109375" style="0" customWidth="1"/>
    <col min="7" max="7" width="12.28125" style="0" customWidth="1"/>
    <col min="8" max="9" width="17.7109375" style="0" customWidth="1"/>
    <col min="10" max="10" width="10.8515625" style="0" customWidth="1"/>
    <col min="11" max="11" width="17.7109375" style="0" customWidth="1"/>
    <col min="12" max="12" width="18.8515625" style="0" customWidth="1"/>
    <col min="13" max="13" width="11.140625" style="0" customWidth="1"/>
    <col min="14" max="14" width="17.7109375" style="0" customWidth="1"/>
    <col min="15" max="15" width="18.8515625" style="0" customWidth="1"/>
    <col min="16" max="18" width="17.7109375" style="0" customWidth="1"/>
    <col min="19" max="19" width="4.28125" style="0" customWidth="1"/>
    <col min="20" max="20" width="17.7109375" style="0" customWidth="1"/>
    <col min="21" max="21" width="4.7109375" style="0" customWidth="1"/>
    <col min="22" max="22" width="17.7109375" style="0" customWidth="1"/>
    <col min="23" max="23" width="17.00390625" style="0" customWidth="1"/>
    <col min="24" max="24" width="2.28125" style="0" customWidth="1"/>
    <col min="25" max="25" width="24.7109375" style="0" customWidth="1"/>
    <col min="26" max="26" width="2.28125" style="0" customWidth="1"/>
    <col min="27" max="28" width="4.28125" style="0" customWidth="1"/>
    <col min="29" max="31" width="11.7109375" style="0" customWidth="1"/>
    <col min="32" max="32" width="12.7109375" style="0" customWidth="1"/>
    <col min="33" max="33" width="5.140625" style="0" customWidth="1"/>
    <col min="34" max="36" width="15.7109375" style="0" customWidth="1"/>
    <col min="38" max="38" width="8.7109375" style="0" customWidth="1"/>
    <col min="39" max="39" width="6.28125" style="0" customWidth="1"/>
  </cols>
  <sheetData>
    <row r="1" spans="1:22" ht="27" customHeight="1">
      <c r="A1" s="80" t="s">
        <v>37</v>
      </c>
      <c r="B1" s="127"/>
      <c r="C1" s="127"/>
      <c r="D1" s="127"/>
      <c r="E1" s="78"/>
      <c r="F1" s="250"/>
      <c r="G1" s="78"/>
      <c r="H1" s="250"/>
      <c r="I1" s="250"/>
      <c r="J1" s="78"/>
      <c r="K1" s="250"/>
      <c r="L1" s="250"/>
      <c r="M1" s="78"/>
      <c r="N1" s="250"/>
      <c r="O1" s="250"/>
      <c r="P1" s="250"/>
      <c r="Q1" s="250"/>
      <c r="R1" s="250"/>
      <c r="S1" s="78"/>
      <c r="T1" s="250"/>
      <c r="U1" s="78"/>
      <c r="V1" s="250"/>
    </row>
    <row r="2" spans="1:22" ht="24" customHeight="1">
      <c r="A2" s="432" t="s">
        <v>74</v>
      </c>
      <c r="B2" s="433"/>
      <c r="C2" s="431">
        <f>'EXHIBIT B- LOE Detail Input'!D2</f>
        <v>0</v>
      </c>
      <c r="D2" s="434"/>
      <c r="E2" s="435"/>
      <c r="F2" s="436"/>
      <c r="G2" s="437"/>
      <c r="H2" s="426"/>
      <c r="I2" s="426"/>
      <c r="J2" s="84"/>
      <c r="K2" s="243"/>
      <c r="L2" s="243"/>
      <c r="M2" s="82"/>
      <c r="N2" s="263"/>
      <c r="O2" s="243"/>
      <c r="P2" s="243"/>
      <c r="Q2" s="243"/>
      <c r="R2" s="243"/>
      <c r="S2" s="85"/>
      <c r="T2" s="244"/>
      <c r="U2" s="84"/>
      <c r="V2" s="243"/>
    </row>
    <row r="3" spans="1:22" ht="24" customHeight="1">
      <c r="A3" s="438" t="s">
        <v>31</v>
      </c>
      <c r="B3" s="439"/>
      <c r="C3" s="440">
        <f>'EXHIBIT B- LOE Detail Input'!D3</f>
        <v>0</v>
      </c>
      <c r="D3" s="441"/>
      <c r="E3" s="442"/>
      <c r="F3" s="443"/>
      <c r="G3" s="444"/>
      <c r="H3" s="427"/>
      <c r="I3" s="446"/>
      <c r="J3" s="82"/>
      <c r="K3" s="251"/>
      <c r="L3" s="266"/>
      <c r="M3" s="82"/>
      <c r="N3" s="252"/>
      <c r="O3" s="266"/>
      <c r="P3" s="251"/>
      <c r="Q3" s="251"/>
      <c r="R3" s="266"/>
      <c r="S3" s="84"/>
      <c r="T3" s="243"/>
      <c r="U3" s="129"/>
      <c r="V3" s="243"/>
    </row>
    <row r="4" spans="1:22" ht="19.5" customHeight="1">
      <c r="A4" s="445" t="s">
        <v>30</v>
      </c>
      <c r="B4" s="67"/>
      <c r="C4" s="440">
        <f>'EXHIBIT B- LOE Detail Input'!D4</f>
        <v>0</v>
      </c>
      <c r="D4" s="428"/>
      <c r="E4" s="429"/>
      <c r="F4" s="430"/>
      <c r="G4" s="429"/>
      <c r="H4" s="430"/>
      <c r="I4" s="430"/>
      <c r="J4" s="82"/>
      <c r="K4" s="251"/>
      <c r="L4" s="264"/>
      <c r="M4" s="131"/>
      <c r="N4" s="264"/>
      <c r="O4" s="264"/>
      <c r="P4" s="251"/>
      <c r="Q4" s="251"/>
      <c r="R4" s="264"/>
      <c r="S4" s="131"/>
      <c r="T4" s="264"/>
      <c r="U4" s="132"/>
      <c r="V4" s="264"/>
    </row>
    <row r="5" spans="1:22" ht="13.5" customHeight="1" thickBot="1">
      <c r="A5" s="89"/>
      <c r="B5" s="67"/>
      <c r="C5" s="67"/>
      <c r="D5" s="67"/>
      <c r="E5" s="92"/>
      <c r="F5" s="253"/>
      <c r="G5" s="92"/>
      <c r="H5" s="253"/>
      <c r="I5" s="253"/>
      <c r="J5" s="131"/>
      <c r="K5" s="264"/>
      <c r="L5" s="264"/>
      <c r="M5" s="131"/>
      <c r="N5" s="264"/>
      <c r="O5" s="264"/>
      <c r="P5" s="264"/>
      <c r="Q5" s="264"/>
      <c r="R5" s="264"/>
      <c r="S5" s="131"/>
      <c r="T5" s="264"/>
      <c r="U5" s="132"/>
      <c r="V5" s="264"/>
    </row>
    <row r="6" spans="1:22" ht="39" customHeight="1" thickBot="1" thickTop="1">
      <c r="A6" s="82"/>
      <c r="B6" s="82"/>
      <c r="C6" s="135"/>
      <c r="D6" s="135"/>
      <c r="E6" s="929" t="s">
        <v>7</v>
      </c>
      <c r="F6" s="930"/>
      <c r="G6" s="931"/>
      <c r="H6" s="931"/>
      <c r="I6" s="931"/>
      <c r="J6" s="931"/>
      <c r="K6" s="931"/>
      <c r="L6" s="931"/>
      <c r="M6" s="931"/>
      <c r="N6" s="931"/>
      <c r="O6" s="932"/>
      <c r="P6" s="926" t="s">
        <v>88</v>
      </c>
      <c r="Q6" s="927"/>
      <c r="R6" s="928"/>
      <c r="S6" s="10"/>
      <c r="T6" s="922" t="s">
        <v>95</v>
      </c>
      <c r="U6" s="97"/>
      <c r="V6" s="924" t="s">
        <v>39</v>
      </c>
    </row>
    <row r="7" spans="1:22" ht="39" customHeight="1" thickBot="1" thickTop="1">
      <c r="A7" s="133"/>
      <c r="B7" s="134"/>
      <c r="C7" s="135"/>
      <c r="D7" s="135"/>
      <c r="E7" s="466" t="s">
        <v>2</v>
      </c>
      <c r="F7" s="933" t="s">
        <v>93</v>
      </c>
      <c r="G7" s="934"/>
      <c r="H7" s="934"/>
      <c r="I7" s="935"/>
      <c r="J7" s="936" t="s">
        <v>160</v>
      </c>
      <c r="K7" s="937"/>
      <c r="L7" s="938"/>
      <c r="M7" s="936" t="s">
        <v>94</v>
      </c>
      <c r="N7" s="920"/>
      <c r="O7" s="467" t="s">
        <v>98</v>
      </c>
      <c r="P7" s="919" t="s">
        <v>96</v>
      </c>
      <c r="Q7" s="920"/>
      <c r="R7" s="921"/>
      <c r="S7" s="10"/>
      <c r="T7" s="923"/>
      <c r="U7" s="97"/>
      <c r="V7" s="925"/>
    </row>
    <row r="8" spans="1:22" ht="92.25" customHeight="1" thickBot="1" thickTop="1">
      <c r="A8" s="136"/>
      <c r="B8" s="481" t="s">
        <v>43</v>
      </c>
      <c r="C8" s="75" t="s">
        <v>55</v>
      </c>
      <c r="D8" s="76"/>
      <c r="E8" s="213" t="s">
        <v>47</v>
      </c>
      <c r="F8" s="254" t="s">
        <v>68</v>
      </c>
      <c r="G8" s="98" t="s">
        <v>69</v>
      </c>
      <c r="H8" s="273" t="s">
        <v>133</v>
      </c>
      <c r="I8" s="259" t="s">
        <v>134</v>
      </c>
      <c r="J8" s="655" t="s">
        <v>131</v>
      </c>
      <c r="K8" s="273" t="s">
        <v>132</v>
      </c>
      <c r="L8" s="265" t="s">
        <v>159</v>
      </c>
      <c r="M8" s="209" t="s">
        <v>21</v>
      </c>
      <c r="N8" s="656" t="s">
        <v>210</v>
      </c>
      <c r="O8" s="267" t="s">
        <v>112</v>
      </c>
      <c r="P8" s="280" t="s">
        <v>75</v>
      </c>
      <c r="Q8" s="273" t="s">
        <v>89</v>
      </c>
      <c r="R8" s="267" t="s">
        <v>135</v>
      </c>
      <c r="S8" s="10"/>
      <c r="T8" s="327" t="s">
        <v>113</v>
      </c>
      <c r="U8" s="99"/>
      <c r="V8" s="665"/>
    </row>
    <row r="9" spans="1:22" ht="22.5" customHeight="1" thickTop="1">
      <c r="A9" s="137"/>
      <c r="B9" s="361" t="str">
        <f>PrimeName</f>
        <v>PRIME'S Name</v>
      </c>
      <c r="C9" s="138">
        <f>IF(V9=0,0,((V9/($V$13))))</f>
        <v>0</v>
      </c>
      <c r="D9" s="139"/>
      <c r="E9" s="206">
        <f ca="1">OFFSET(PrimeName,LOEMasterOffsetNumber,0,1,1)</f>
        <v>0</v>
      </c>
      <c r="F9" s="255">
        <f ca="1">OFFSET(PrimeName,LOEMasterOffsetNumber,1,1,1)</f>
        <v>0</v>
      </c>
      <c r="G9" s="140">
        <f>PrimeOverheadRate</f>
        <v>0</v>
      </c>
      <c r="H9" s="277">
        <f>I9-F9</f>
        <v>0</v>
      </c>
      <c r="I9" s="260">
        <f ca="1">OFFSET(PrimeName,LOEMasterOffsetNumber,2,1,1)</f>
        <v>0</v>
      </c>
      <c r="J9" s="650">
        <f>PrimeEscalation</f>
        <v>0</v>
      </c>
      <c r="K9" s="277">
        <f>L9-I9</f>
        <v>0</v>
      </c>
      <c r="L9" s="271">
        <f ca="1">OFFSET(PrimeNameEscalation,LOEMasterOffsetNumber-1,3,1,1)</f>
        <v>0</v>
      </c>
      <c r="M9" s="210">
        <f>PrimeFee</f>
        <v>0</v>
      </c>
      <c r="N9" s="274">
        <f ca="1">OFFSET(PrimeNameEscalation,LOEMasterOffsetNumber-1,6,1,1)</f>
        <v>0</v>
      </c>
      <c r="O9" s="268">
        <f>N9+L9</f>
        <v>0</v>
      </c>
      <c r="P9" s="204">
        <f>PrimeAPCRate</f>
        <v>0</v>
      </c>
      <c r="Q9" s="271">
        <f>P9*E9</f>
        <v>0</v>
      </c>
      <c r="R9" s="268">
        <f>O9+Q9</f>
        <v>0</v>
      </c>
      <c r="S9" s="10"/>
      <c r="T9" s="281">
        <f ca="1">OFFSET(PrimeNameODC,LOEMasterOffsetNumber-1,1,1,1)</f>
        <v>0</v>
      </c>
      <c r="U9" s="141"/>
      <c r="V9" s="284">
        <f>R9+T9</f>
        <v>0</v>
      </c>
    </row>
    <row r="10" spans="1:22" ht="22.5" customHeight="1">
      <c r="A10" s="137"/>
      <c r="B10" s="362" t="str">
        <f>SUB1Name</f>
        <v>SUB #1's Name</v>
      </c>
      <c r="C10" s="138">
        <f>IF(V10=0,0,((V10/($V$13))))</f>
        <v>0</v>
      </c>
      <c r="D10" s="139"/>
      <c r="E10" s="207">
        <f ca="1">OFFSET(SUB1Name,LOEMasterOffsetNumber,0,1,1)</f>
        <v>0</v>
      </c>
      <c r="F10" s="256">
        <f ca="1">OFFSET(SUB1Name,LOEMasterOffsetNumber,1,1,1)</f>
        <v>0</v>
      </c>
      <c r="G10" s="142">
        <f>Sub1OverheadRate</f>
        <v>0</v>
      </c>
      <c r="H10" s="278">
        <f>I10-F10</f>
        <v>0</v>
      </c>
      <c r="I10" s="261">
        <f ca="1">OFFSET(SUB1Name,LOEMasterOffsetNumber,2,1,1)</f>
        <v>0</v>
      </c>
      <c r="J10" s="651">
        <f>Sub1Escalation</f>
        <v>0</v>
      </c>
      <c r="K10" s="278">
        <f>L10-I10</f>
        <v>0</v>
      </c>
      <c r="L10" s="272">
        <f ca="1">OFFSET(Sub1NameEscalation,LOEMasterOffsetNumber-1,3,1,1)</f>
        <v>0</v>
      </c>
      <c r="M10" s="211">
        <f>Sub1Fee</f>
        <v>0</v>
      </c>
      <c r="N10" s="275">
        <f ca="1">OFFSET(Sub1NameEscalation,LOEMasterOffsetNumber-1,6,1,1)</f>
        <v>0</v>
      </c>
      <c r="O10" s="269">
        <f>N10+L10</f>
        <v>0</v>
      </c>
      <c r="P10" s="205">
        <f>Sub1APCRate</f>
        <v>0</v>
      </c>
      <c r="Q10" s="272">
        <f>P10*E10</f>
        <v>0</v>
      </c>
      <c r="R10" s="269">
        <f>O10+Q10</f>
        <v>0</v>
      </c>
      <c r="S10" s="10"/>
      <c r="T10" s="282">
        <f ca="1">OFFSET(Sub1NameODC,LOEMasterOffsetNumber-1,1,1,1)</f>
        <v>0</v>
      </c>
      <c r="U10" s="141"/>
      <c r="V10" s="285">
        <f>R10+T10</f>
        <v>0</v>
      </c>
    </row>
    <row r="11" spans="1:22" ht="22.5" customHeight="1">
      <c r="A11" s="137"/>
      <c r="B11" s="363" t="str">
        <f>SUB2Name</f>
        <v>SUB #2's Name</v>
      </c>
      <c r="C11" s="138">
        <f>IF(V11=0,0,((V11/($V$13))))</f>
        <v>0</v>
      </c>
      <c r="D11" s="139"/>
      <c r="E11" s="207">
        <f ca="1">OFFSET(SUB2Name,LOEMasterOffsetNumber,0,1,1)</f>
        <v>0</v>
      </c>
      <c r="F11" s="256">
        <f ca="1">OFFSET(SUB2Name,LOEMasterOffsetNumber,1,1,1)</f>
        <v>0</v>
      </c>
      <c r="G11" s="142">
        <f>Sub2OverheadRate</f>
        <v>0</v>
      </c>
      <c r="H11" s="278">
        <f>I11-F11</f>
        <v>0</v>
      </c>
      <c r="I11" s="261">
        <f ca="1">OFFSET(SUB2Name,LOEMasterOffsetNumber,2,1,1)</f>
        <v>0</v>
      </c>
      <c r="J11" s="651">
        <f>Sub2Escalation</f>
        <v>0</v>
      </c>
      <c r="K11" s="278">
        <f>L11-I11</f>
        <v>0</v>
      </c>
      <c r="L11" s="272">
        <f ca="1">OFFSET(Sub2NameEscalation,LOEMasterOffsetNumber-1,3,1,1)</f>
        <v>0</v>
      </c>
      <c r="M11" s="211">
        <f>Sub2Fee</f>
        <v>0</v>
      </c>
      <c r="N11" s="275">
        <f ca="1">OFFSET(Sub2NameEscalation,LOEMasterOffsetNumber-1,6,1,1)</f>
        <v>0</v>
      </c>
      <c r="O11" s="269">
        <f>N11+L11</f>
        <v>0</v>
      </c>
      <c r="P11" s="205">
        <f>Sub2APCRate</f>
        <v>0</v>
      </c>
      <c r="Q11" s="272">
        <f>P11*E11</f>
        <v>0</v>
      </c>
      <c r="R11" s="269">
        <f>O11+Q11</f>
        <v>0</v>
      </c>
      <c r="S11" s="10"/>
      <c r="T11" s="282">
        <f ca="1">OFFSET(Sub2NameODC,LOEMasterOffsetNumber-1,1,1,1)</f>
        <v>0</v>
      </c>
      <c r="U11" s="141"/>
      <c r="V11" s="285">
        <f>R11+T11</f>
        <v>0</v>
      </c>
    </row>
    <row r="12" spans="1:22" ht="22.5" customHeight="1" thickBot="1">
      <c r="A12" s="137"/>
      <c r="B12" s="364" t="str">
        <f>SUB3Name</f>
        <v>SUB #3's Name</v>
      </c>
      <c r="C12" s="138">
        <f>IF(V12=0,0,((V12/($V$13))))</f>
        <v>0</v>
      </c>
      <c r="D12" s="139"/>
      <c r="E12" s="207">
        <f ca="1">OFFSET(SUB3Name,LOEMasterOffsetNumber,0,1,1)</f>
        <v>0</v>
      </c>
      <c r="F12" s="256">
        <f ca="1">OFFSET(SUB3Name,LOEMasterOffsetNumber,1,1,1)</f>
        <v>0</v>
      </c>
      <c r="G12" s="142">
        <f>Sub3OverheadRate</f>
        <v>0</v>
      </c>
      <c r="H12" s="278">
        <f>I12-F12</f>
        <v>0</v>
      </c>
      <c r="I12" s="261">
        <f ca="1">OFFSET(SUB3Name,LOEMasterOffsetNumber,2,1,1)</f>
        <v>0</v>
      </c>
      <c r="J12" s="652">
        <f>Sub3Escalation</f>
        <v>0</v>
      </c>
      <c r="K12" s="653">
        <f>L12-I12</f>
        <v>0</v>
      </c>
      <c r="L12" s="654">
        <f ca="1">OFFSET(Sub3NameEscalation,LOEMasterOffsetNumber-1,3,1,1)</f>
        <v>0</v>
      </c>
      <c r="M12" s="211">
        <f>Sub3Fee</f>
        <v>0</v>
      </c>
      <c r="N12" s="275">
        <f ca="1">OFFSET(Sub3NameEscalation,LOEMasterOffsetNumber-1,6,1,1)</f>
        <v>0</v>
      </c>
      <c r="O12" s="269">
        <f>N12+L12</f>
        <v>0</v>
      </c>
      <c r="P12" s="205">
        <f>Sub3APCRate</f>
        <v>0</v>
      </c>
      <c r="Q12" s="272">
        <f>P12*E12</f>
        <v>0</v>
      </c>
      <c r="R12" s="269">
        <f>O12+Q12</f>
        <v>0</v>
      </c>
      <c r="S12" s="10"/>
      <c r="T12" s="282">
        <f ca="1">OFFSET(Sub3NameODC,LOEMasterOffsetNumber-1,1,1,1)</f>
        <v>0</v>
      </c>
      <c r="U12" s="141"/>
      <c r="V12" s="285">
        <f>R12+T12</f>
        <v>0</v>
      </c>
    </row>
    <row r="13" spans="1:22" ht="22.5" customHeight="1" thickBot="1" thickTop="1">
      <c r="A13" s="143"/>
      <c r="B13" s="144" t="s">
        <v>91</v>
      </c>
      <c r="C13" s="286">
        <f>SUM(C9:C12)</f>
        <v>0</v>
      </c>
      <c r="D13" s="287"/>
      <c r="E13" s="208">
        <f>SUBTOTAL(9,E9:E12)</f>
        <v>0</v>
      </c>
      <c r="F13" s="257">
        <f>SUBTOTAL(9,F9:F12)</f>
        <v>0</v>
      </c>
      <c r="G13" s="112"/>
      <c r="H13" s="279">
        <f>SUBTOTAL(9,H9:H12)</f>
        <v>0</v>
      </c>
      <c r="I13" s="262">
        <f>SUBTOTAL(9,I9:I12)</f>
        <v>0</v>
      </c>
      <c r="J13" s="212"/>
      <c r="K13" s="279">
        <f>SUBTOTAL(9,K9:K12)</f>
        <v>0</v>
      </c>
      <c r="L13" s="288">
        <f>SUBTOTAL(9,L9:L12)</f>
        <v>0</v>
      </c>
      <c r="M13" s="212"/>
      <c r="N13" s="279">
        <f>SUBTOTAL(9,N9:N12)</f>
        <v>0</v>
      </c>
      <c r="O13" s="288">
        <f>SUBTOTAL(9,O9:O12)</f>
        <v>0</v>
      </c>
      <c r="P13" s="258"/>
      <c r="Q13" s="279">
        <f>SUBTOTAL(9,Q9:Q12)</f>
        <v>0</v>
      </c>
      <c r="R13" s="288">
        <f>SUBTOTAL(9,R9:R12)</f>
        <v>0</v>
      </c>
      <c r="S13" s="154"/>
      <c r="T13" s="283">
        <f>SUBTOTAL(9,T9:T12)</f>
        <v>0</v>
      </c>
      <c r="U13" s="145"/>
      <c r="V13" s="469">
        <f>SUBTOTAL(9,V9:V12)</f>
        <v>0</v>
      </c>
    </row>
    <row r="14" spans="1:22" ht="22.5" customHeight="1" thickBot="1" thickTop="1">
      <c r="A14" s="143"/>
      <c r="B14" s="144" t="s">
        <v>65</v>
      </c>
      <c r="C14" s="214"/>
      <c r="D14" s="287"/>
      <c r="E14" s="471"/>
      <c r="F14" s="471"/>
      <c r="G14" s="471"/>
      <c r="H14" s="471"/>
      <c r="I14" s="471"/>
      <c r="J14" s="471"/>
      <c r="K14" s="471"/>
      <c r="L14" s="471"/>
      <c r="M14" s="471"/>
      <c r="N14" s="471"/>
      <c r="O14" s="471"/>
      <c r="P14" s="471"/>
      <c r="Q14" s="471"/>
      <c r="R14" s="471"/>
      <c r="S14" s="154"/>
      <c r="T14" s="468"/>
      <c r="U14" s="145"/>
      <c r="V14" s="671">
        <f>'EXHIBIT B - Lump Sum ODC Calc'!E89</f>
        <v>0</v>
      </c>
    </row>
    <row r="15" spans="1:22" ht="22.5" customHeight="1" thickBot="1" thickTop="1">
      <c r="A15" s="143"/>
      <c r="B15" s="144" t="s">
        <v>6</v>
      </c>
      <c r="C15" s="214"/>
      <c r="D15" s="287"/>
      <c r="E15" s="208">
        <f>E13+E14</f>
        <v>0</v>
      </c>
      <c r="F15" s="257">
        <f>F13+F14</f>
        <v>0</v>
      </c>
      <c r="G15" s="112"/>
      <c r="H15" s="279">
        <f>H13+H14</f>
        <v>0</v>
      </c>
      <c r="I15" s="262">
        <f>I13+I14</f>
        <v>0</v>
      </c>
      <c r="J15" s="212"/>
      <c r="K15" s="279">
        <f>K13+K14</f>
        <v>0</v>
      </c>
      <c r="L15" s="288">
        <f>L13+L14</f>
        <v>0</v>
      </c>
      <c r="M15" s="212"/>
      <c r="N15" s="279">
        <f>N13+N14</f>
        <v>0</v>
      </c>
      <c r="O15" s="288">
        <f>O13+O14</f>
        <v>0</v>
      </c>
      <c r="P15" s="258"/>
      <c r="Q15" s="279">
        <f>Q13+Q14</f>
        <v>0</v>
      </c>
      <c r="R15" s="288">
        <f>R13+R14</f>
        <v>0</v>
      </c>
      <c r="S15" s="154"/>
      <c r="T15" s="283">
        <f>T13+T14</f>
        <v>0</v>
      </c>
      <c r="U15" s="145"/>
      <c r="V15" s="289">
        <f>V13+V14</f>
        <v>0</v>
      </c>
    </row>
    <row r="16" spans="1:22" ht="22.5" customHeight="1" thickBot="1" thickTop="1">
      <c r="A16" s="50"/>
      <c r="B16" s="144" t="s">
        <v>137</v>
      </c>
      <c r="C16" s="214"/>
      <c r="D16" s="126"/>
      <c r="E16" s="666"/>
      <c r="F16" s="667"/>
      <c r="G16" s="212"/>
      <c r="H16" s="212"/>
      <c r="I16" s="668"/>
      <c r="J16" s="667"/>
      <c r="K16" s="212"/>
      <c r="L16" s="668"/>
      <c r="M16" s="667"/>
      <c r="N16" s="262">
        <f>N15-N9</f>
        <v>0</v>
      </c>
      <c r="O16" s="667"/>
      <c r="P16" s="212"/>
      <c r="Q16" s="212"/>
      <c r="R16" s="668"/>
      <c r="S16" s="154"/>
      <c r="T16" s="669"/>
      <c r="U16" s="145"/>
      <c r="V16" s="670"/>
    </row>
    <row r="17" spans="1:22" ht="18" customHeight="1" thickBot="1">
      <c r="A17" s="116"/>
      <c r="B17" s="146" t="s">
        <v>38</v>
      </c>
      <c r="C17" s="147"/>
      <c r="D17" s="84"/>
      <c r="E17" s="121"/>
      <c r="F17" s="231"/>
      <c r="G17" s="121"/>
      <c r="H17" s="231"/>
      <c r="I17" s="231"/>
      <c r="J17" s="120"/>
      <c r="K17" s="235"/>
      <c r="L17" s="235"/>
      <c r="M17" s="122"/>
      <c r="N17" s="234"/>
      <c r="O17" s="235"/>
      <c r="P17" s="235"/>
      <c r="Q17" s="235"/>
      <c r="R17" s="235"/>
      <c r="S17" s="120"/>
      <c r="T17" s="235"/>
      <c r="U17" s="124"/>
      <c r="V17" s="276"/>
    </row>
    <row r="18" ht="10.5" customHeight="1">
      <c r="D18" s="491">
        <v>84</v>
      </c>
    </row>
  </sheetData>
  <sheetProtection password="87C7" sheet="1" objects="1" scenarios="1"/>
  <mergeCells count="8">
    <mergeCell ref="P7:R7"/>
    <mergeCell ref="T6:T7"/>
    <mergeCell ref="V6:V7"/>
    <mergeCell ref="P6:R6"/>
    <mergeCell ref="E6:O6"/>
    <mergeCell ref="F7:I7"/>
    <mergeCell ref="M7:N7"/>
    <mergeCell ref="J7:L7"/>
  </mergeCells>
  <printOptions gridLines="1"/>
  <pageMargins left="1.18" right="0.5" top="0.62" bottom="0.66" header="0.49" footer="0.34"/>
  <pageSetup fitToHeight="1" fitToWidth="1" horizontalDpi="600" verticalDpi="600" orientation="landscape" pageOrder="overThenDown" paperSize="17" scale="60" r:id="rId2"/>
  <headerFooter alignWithMargins="0">
    <oddFooter>&amp;LPass 17&amp;R Printed or Viewed &amp;D
</oddFooter>
  </headerFooter>
  <drawing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W85"/>
  <sheetViews>
    <sheetView zoomScale="64" zoomScaleNormal="64" zoomScaleSheetLayoutView="25" zoomScalePageLayoutView="0" workbookViewId="0" topLeftCell="A1">
      <selection activeCell="A1" sqref="A1"/>
    </sheetView>
  </sheetViews>
  <sheetFormatPr defaultColWidth="9.140625" defaultRowHeight="12.75"/>
  <cols>
    <col min="1" max="1" width="11.28125" style="0" customWidth="1"/>
    <col min="2" max="2" width="11.421875" style="0" customWidth="1"/>
    <col min="3" max="3" width="8.57421875" style="0" customWidth="1"/>
    <col min="4" max="4" width="46.00390625" style="0" customWidth="1"/>
    <col min="5" max="5" width="3.28125" style="0" customWidth="1"/>
    <col min="6" max="6" width="10.57421875" style="0" customWidth="1"/>
    <col min="7" max="7" width="17.28125" style="0" customWidth="1"/>
    <col min="8" max="8" width="14.00390625" style="0" customWidth="1"/>
    <col min="9" max="10" width="17.28125" style="0" customWidth="1"/>
    <col min="11" max="11" width="13.8515625" style="0" customWidth="1"/>
    <col min="12" max="13" width="17.28125" style="0" customWidth="1"/>
    <col min="14" max="14" width="13.28125" style="0" customWidth="1"/>
    <col min="15" max="15" width="17.28125" style="0" customWidth="1"/>
    <col min="16" max="16" width="18.57421875" style="0" customWidth="1"/>
    <col min="17" max="19" width="17.28125" style="0" customWidth="1"/>
    <col min="20" max="20" width="3.140625" style="0" customWidth="1"/>
    <col min="21" max="21" width="17.28125" style="0" customWidth="1"/>
    <col min="22" max="22" width="2.7109375" style="0" customWidth="1"/>
    <col min="23" max="23" width="17.28125" style="0" customWidth="1"/>
    <col min="24" max="24" width="17.57421875" style="0" customWidth="1"/>
    <col min="25" max="31" width="8.8515625" style="0" customWidth="1"/>
  </cols>
  <sheetData>
    <row r="1" spans="1:23" ht="27.75" customHeight="1">
      <c r="A1" s="80" t="s">
        <v>111</v>
      </c>
      <c r="B1" s="127"/>
      <c r="C1" s="127"/>
      <c r="D1" s="127"/>
      <c r="E1" s="78"/>
      <c r="F1" s="290"/>
      <c r="G1" s="298"/>
      <c r="H1" s="78"/>
      <c r="I1" s="250"/>
      <c r="J1" s="250"/>
      <c r="K1" s="78"/>
      <c r="L1" s="250"/>
      <c r="M1" s="250"/>
      <c r="N1" s="78"/>
      <c r="O1" s="250"/>
      <c r="P1" s="250"/>
      <c r="Q1" s="250"/>
      <c r="R1" s="250"/>
      <c r="S1" s="250"/>
      <c r="T1" s="78"/>
      <c r="U1" s="250"/>
      <c r="V1" s="78"/>
      <c r="W1" s="250"/>
    </row>
    <row r="2" spans="1:23" ht="20.25" customHeight="1">
      <c r="A2" s="432" t="s">
        <v>74</v>
      </c>
      <c r="B2" s="433"/>
      <c r="C2" s="431">
        <f>'EXHIBIT B- LOE Detail Input'!D2</f>
        <v>0</v>
      </c>
      <c r="D2" s="434"/>
      <c r="E2" s="435"/>
      <c r="F2" s="447"/>
      <c r="G2" s="448"/>
      <c r="H2" s="435"/>
      <c r="I2" s="251"/>
      <c r="J2" s="251"/>
      <c r="K2" s="82"/>
      <c r="L2" s="251"/>
      <c r="M2" s="251"/>
      <c r="N2" s="83"/>
      <c r="O2" s="243"/>
      <c r="P2" s="251"/>
      <c r="Q2" s="251"/>
      <c r="R2" s="251"/>
      <c r="S2" s="251"/>
      <c r="T2" s="82"/>
      <c r="U2" s="263"/>
      <c r="V2" s="82"/>
      <c r="W2" s="251"/>
    </row>
    <row r="3" spans="1:23" ht="20.25" customHeight="1">
      <c r="A3" s="438" t="s">
        <v>31</v>
      </c>
      <c r="B3" s="439"/>
      <c r="C3" s="440">
        <f>'EXHIBIT B- LOE Detail Input'!D3</f>
        <v>0</v>
      </c>
      <c r="D3" s="441"/>
      <c r="E3" s="442"/>
      <c r="F3" s="447"/>
      <c r="G3" s="448"/>
      <c r="H3" s="435"/>
      <c r="I3" s="251"/>
      <c r="J3" s="251"/>
      <c r="K3" s="82"/>
      <c r="L3" s="251"/>
      <c r="M3" s="251"/>
      <c r="N3" s="83"/>
      <c r="O3" s="243"/>
      <c r="P3" s="251"/>
      <c r="Q3" s="251"/>
      <c r="R3" s="251"/>
      <c r="S3" s="251"/>
      <c r="T3" s="82"/>
      <c r="U3" s="263"/>
      <c r="V3" s="82"/>
      <c r="W3" s="251"/>
    </row>
    <row r="4" spans="1:23" ht="20.25" customHeight="1">
      <c r="A4" s="445" t="s">
        <v>30</v>
      </c>
      <c r="B4" s="67"/>
      <c r="C4" s="440">
        <f>'EXHIBIT B- LOE Detail Input'!D4</f>
        <v>0</v>
      </c>
      <c r="D4" s="428"/>
      <c r="E4" s="429"/>
      <c r="F4" s="449"/>
      <c r="G4" s="450"/>
      <c r="H4" s="451"/>
      <c r="I4" s="251"/>
      <c r="J4" s="251"/>
      <c r="K4" s="89"/>
      <c r="L4" s="315"/>
      <c r="M4" s="315"/>
      <c r="N4" s="88"/>
      <c r="O4" s="243"/>
      <c r="P4" s="243"/>
      <c r="Q4" s="243"/>
      <c r="R4" s="243"/>
      <c r="S4" s="243"/>
      <c r="T4" s="85"/>
      <c r="U4" s="233"/>
      <c r="V4" s="86"/>
      <c r="W4" s="251"/>
    </row>
    <row r="5" spans="1:23" ht="11.25" customHeight="1" thickBot="1">
      <c r="A5" s="96"/>
      <c r="B5" s="67"/>
      <c r="C5" s="90"/>
      <c r="D5" s="87"/>
      <c r="E5" s="91"/>
      <c r="F5" s="291"/>
      <c r="G5" s="299"/>
      <c r="H5" s="92"/>
      <c r="I5" s="253"/>
      <c r="J5" s="313"/>
      <c r="K5" s="94"/>
      <c r="L5" s="314"/>
      <c r="M5" s="314"/>
      <c r="N5" s="93"/>
      <c r="O5" s="314"/>
      <c r="P5" s="314"/>
      <c r="Q5" s="314"/>
      <c r="R5" s="314"/>
      <c r="S5" s="314"/>
      <c r="T5" s="94"/>
      <c r="U5" s="314"/>
      <c r="V5" s="95"/>
      <c r="W5" s="314"/>
    </row>
    <row r="6" spans="1:23" ht="39" customHeight="1" thickBot="1" thickTop="1">
      <c r="A6" s="82"/>
      <c r="B6" s="81"/>
      <c r="C6" s="81"/>
      <c r="D6" s="81"/>
      <c r="E6" s="496"/>
      <c r="F6" s="929" t="s">
        <v>7</v>
      </c>
      <c r="G6" s="930"/>
      <c r="H6" s="931"/>
      <c r="I6" s="931"/>
      <c r="J6" s="931"/>
      <c r="K6" s="931"/>
      <c r="L6" s="931"/>
      <c r="M6" s="931"/>
      <c r="N6" s="931"/>
      <c r="O6" s="931"/>
      <c r="P6" s="932"/>
      <c r="Q6" s="926" t="s">
        <v>88</v>
      </c>
      <c r="R6" s="927"/>
      <c r="S6" s="928"/>
      <c r="T6" s="10"/>
      <c r="U6" s="940" t="s">
        <v>90</v>
      </c>
      <c r="V6" s="97"/>
      <c r="W6" s="924" t="s">
        <v>39</v>
      </c>
    </row>
    <row r="7" spans="1:23" ht="39" customHeight="1" thickBot="1" thickTop="1">
      <c r="A7" s="82"/>
      <c r="B7" s="942" t="s">
        <v>70</v>
      </c>
      <c r="C7" s="943"/>
      <c r="D7" s="944"/>
      <c r="E7" s="497">
        <v>1</v>
      </c>
      <c r="F7" s="476" t="s">
        <v>2</v>
      </c>
      <c r="G7" s="936" t="s">
        <v>93</v>
      </c>
      <c r="H7" s="939"/>
      <c r="I7" s="939"/>
      <c r="J7" s="939"/>
      <c r="K7" s="936" t="s">
        <v>160</v>
      </c>
      <c r="L7" s="945"/>
      <c r="M7" s="946"/>
      <c r="N7" s="936" t="s">
        <v>94</v>
      </c>
      <c r="O7" s="920"/>
      <c r="P7" s="467" t="s">
        <v>98</v>
      </c>
      <c r="Q7" s="919" t="s">
        <v>96</v>
      </c>
      <c r="R7" s="920"/>
      <c r="S7" s="950"/>
      <c r="T7" s="10"/>
      <c r="U7" s="941"/>
      <c r="V7" s="97"/>
      <c r="W7" s="925"/>
    </row>
    <row r="8" spans="1:23" ht="93" customHeight="1" thickBot="1" thickTop="1">
      <c r="A8" s="82"/>
      <c r="B8" s="947" t="s">
        <v>45</v>
      </c>
      <c r="C8" s="948"/>
      <c r="D8" s="949"/>
      <c r="E8" s="496"/>
      <c r="F8" s="341" t="s">
        <v>47</v>
      </c>
      <c r="G8" s="254" t="s">
        <v>68</v>
      </c>
      <c r="H8" s="98" t="s">
        <v>69</v>
      </c>
      <c r="I8" s="273" t="s">
        <v>133</v>
      </c>
      <c r="J8" s="259" t="s">
        <v>134</v>
      </c>
      <c r="K8" s="655" t="s">
        <v>131</v>
      </c>
      <c r="L8" s="273" t="s">
        <v>132</v>
      </c>
      <c r="M8" s="265" t="s">
        <v>159</v>
      </c>
      <c r="N8" s="209" t="s">
        <v>21</v>
      </c>
      <c r="O8" s="656" t="s">
        <v>210</v>
      </c>
      <c r="P8" s="267" t="s">
        <v>112</v>
      </c>
      <c r="Q8" s="280" t="s">
        <v>75</v>
      </c>
      <c r="R8" s="270" t="s">
        <v>89</v>
      </c>
      <c r="S8" s="267" t="s">
        <v>135</v>
      </c>
      <c r="T8" s="10"/>
      <c r="U8" s="332" t="s">
        <v>97</v>
      </c>
      <c r="V8" s="99"/>
      <c r="W8" s="665"/>
    </row>
    <row r="9" spans="1:23" ht="21.75" thickBot="1" thickTop="1">
      <c r="A9" s="82"/>
      <c r="B9" s="100" t="str">
        <f ca="1">OFFSET(PrimeName,$E7+2,-8,1,1)</f>
        <v>#</v>
      </c>
      <c r="C9" s="108" t="str">
        <f ca="1">OFFSET(PrimeName,$E7+2,-7,1,1)</f>
        <v>#</v>
      </c>
      <c r="D9" s="109" t="str">
        <f ca="1">OFFSET(PrimeName,$E7+2,-6,1,1)</f>
        <v>TITLE</v>
      </c>
      <c r="E9" s="493"/>
      <c r="F9" s="102"/>
      <c r="G9" s="226"/>
      <c r="H9" s="103"/>
      <c r="I9" s="309"/>
      <c r="J9" s="229"/>
      <c r="K9" s="103"/>
      <c r="L9" s="230"/>
      <c r="M9" s="230"/>
      <c r="N9" s="103"/>
      <c r="O9" s="226"/>
      <c r="P9" s="226"/>
      <c r="Q9" s="226"/>
      <c r="R9" s="226"/>
      <c r="S9" s="226"/>
      <c r="T9" s="77"/>
      <c r="U9" s="226"/>
      <c r="V9" s="77"/>
      <c r="W9" s="226"/>
    </row>
    <row r="10" spans="1:23" ht="18.75" customHeight="1" thickTop="1">
      <c r="A10" s="190"/>
      <c r="B10" s="191"/>
      <c r="C10" s="192"/>
      <c r="D10" s="193" t="str">
        <f>PrimeName</f>
        <v>PRIME'S Name</v>
      </c>
      <c r="E10" s="498"/>
      <c r="F10" s="337">
        <f ca="1">OFFSET(PrimeName,$E14,0,1,1)</f>
        <v>0</v>
      </c>
      <c r="G10" s="300">
        <f ca="1">OFFSET(PrimeName,$E14,1,1,1)</f>
        <v>0</v>
      </c>
      <c r="H10" s="194">
        <f>PrimeOverheadRate</f>
        <v>0</v>
      </c>
      <c r="I10" s="310">
        <f>H10*G10</f>
        <v>0</v>
      </c>
      <c r="J10" s="317">
        <f ca="1">OFFSET(PrimeName,$E14,2,1,1)</f>
        <v>0</v>
      </c>
      <c r="K10" s="657">
        <f>PrimeEscalation</f>
        <v>0</v>
      </c>
      <c r="L10" s="277">
        <f>M10-J10</f>
        <v>0</v>
      </c>
      <c r="M10" s="317">
        <f ca="1">OFFSET(PrimeNameEscalation,$E14-1,3,1,1)</f>
        <v>0</v>
      </c>
      <c r="N10" s="215">
        <f>PrimeFee</f>
        <v>0</v>
      </c>
      <c r="O10" s="317">
        <f ca="1">OFFSET(PrimeNameEscalation,$E14-1,6,1,1)</f>
        <v>0</v>
      </c>
      <c r="P10" s="661">
        <f>O10+M10</f>
        <v>0</v>
      </c>
      <c r="Q10" s="204">
        <f>PrimeAPCRate</f>
        <v>0</v>
      </c>
      <c r="R10" s="271">
        <f>Q10*F10</f>
        <v>0</v>
      </c>
      <c r="S10" s="268">
        <f>P10+R10</f>
        <v>0</v>
      </c>
      <c r="T10" s="195"/>
      <c r="U10" s="333">
        <f ca="1">OFFSET(PrimeNameODC,$E14-1,1,1,1)</f>
        <v>0</v>
      </c>
      <c r="V10" s="195"/>
      <c r="W10" s="479">
        <f>U10+S10</f>
        <v>0</v>
      </c>
    </row>
    <row r="11" spans="1:23" ht="19.5" customHeight="1">
      <c r="A11" s="190"/>
      <c r="B11" s="191"/>
      <c r="C11" s="192"/>
      <c r="D11" s="197" t="str">
        <f>SUB1Name</f>
        <v>SUB #1's Name</v>
      </c>
      <c r="E11" s="494"/>
      <c r="F11" s="338">
        <f ca="1">OFFSET(SUB1Name,$E14,0,1,1)</f>
        <v>0</v>
      </c>
      <c r="G11" s="301">
        <f ca="1">OFFSET(SUB1Name,$E14,1,1,1)</f>
        <v>0</v>
      </c>
      <c r="H11" s="198">
        <f>Sub1OverheadRate</f>
        <v>0</v>
      </c>
      <c r="I11" s="219">
        <f>H11*G11</f>
        <v>0</v>
      </c>
      <c r="J11" s="318">
        <f ca="1">OFFSET(SUB1Name,$E14,2,1,1)</f>
        <v>0</v>
      </c>
      <c r="K11" s="658">
        <f>Sub1Escalation</f>
        <v>0</v>
      </c>
      <c r="L11" s="278">
        <f>M11-J11</f>
        <v>0</v>
      </c>
      <c r="M11" s="318">
        <f ca="1">OFFSET(Sub1NameEscalation,$E14-1,3,1,1)</f>
        <v>0</v>
      </c>
      <c r="N11" s="216">
        <f>Sub1Fee</f>
        <v>0</v>
      </c>
      <c r="O11" s="318">
        <f ca="1">OFFSET(Sub1NameEscalation,$E14-1,6,1,1)</f>
        <v>0</v>
      </c>
      <c r="P11" s="662">
        <f>O11+M11</f>
        <v>0</v>
      </c>
      <c r="Q11" s="205">
        <f>Sub1APCRate</f>
        <v>0</v>
      </c>
      <c r="R11" s="272">
        <f>Q11*F11</f>
        <v>0</v>
      </c>
      <c r="S11" s="269">
        <f>P11+R11</f>
        <v>0</v>
      </c>
      <c r="T11" s="195"/>
      <c r="U11" s="334">
        <f ca="1">OFFSET(Sub1NameODC,$E14-1,1,1,1)</f>
        <v>0</v>
      </c>
      <c r="V11" s="195"/>
      <c r="W11" s="480">
        <f>U11+S11</f>
        <v>0</v>
      </c>
    </row>
    <row r="12" spans="1:23" ht="19.5" customHeight="1">
      <c r="A12" s="190"/>
      <c r="B12" s="191"/>
      <c r="C12" s="192"/>
      <c r="D12" s="197" t="str">
        <f>SUB2Name</f>
        <v>SUB #2's Name</v>
      </c>
      <c r="E12" s="494"/>
      <c r="F12" s="338">
        <f ca="1">OFFSET(SUB2Name,$E14,0,1,1)</f>
        <v>0</v>
      </c>
      <c r="G12" s="301">
        <f ca="1">OFFSET(SUB2Name,$E14,1,1,1)</f>
        <v>0</v>
      </c>
      <c r="H12" s="198">
        <f>Sub2OverheadRate</f>
        <v>0</v>
      </c>
      <c r="I12" s="219">
        <f>H12*G12</f>
        <v>0</v>
      </c>
      <c r="J12" s="318">
        <f ca="1">OFFSET(SUB2Name,$E14,2,1,1)</f>
        <v>0</v>
      </c>
      <c r="K12" s="658">
        <f>Sub2Escalation</f>
        <v>0</v>
      </c>
      <c r="L12" s="278">
        <f>M12-J12</f>
        <v>0</v>
      </c>
      <c r="M12" s="318">
        <f ca="1">OFFSET(Sub2NameEscalation,$E14-1,3,1,1)</f>
        <v>0</v>
      </c>
      <c r="N12" s="216">
        <f>Sub2Fee</f>
        <v>0</v>
      </c>
      <c r="O12" s="318">
        <f ca="1">OFFSET(Sub2NameEscalation,$E14-1,6,1,1)</f>
        <v>0</v>
      </c>
      <c r="P12" s="662">
        <f>O12+M12</f>
        <v>0</v>
      </c>
      <c r="Q12" s="205">
        <f>Sub2APCRate</f>
        <v>0</v>
      </c>
      <c r="R12" s="272">
        <f>Q12*F12</f>
        <v>0</v>
      </c>
      <c r="S12" s="269">
        <f>P12+R12</f>
        <v>0</v>
      </c>
      <c r="T12" s="195"/>
      <c r="U12" s="334">
        <f ca="1">OFFSET(Sub2NameODC,$E14-1,1,1,1)</f>
        <v>0</v>
      </c>
      <c r="V12" s="195"/>
      <c r="W12" s="480">
        <f>U12+S12</f>
        <v>0</v>
      </c>
    </row>
    <row r="13" spans="1:23" ht="19.5" customHeight="1" thickBot="1">
      <c r="A13" s="190"/>
      <c r="B13" s="191"/>
      <c r="C13" s="192"/>
      <c r="D13" s="197" t="str">
        <f>SUB3Name</f>
        <v>SUB #3's Name</v>
      </c>
      <c r="E13" s="494"/>
      <c r="F13" s="338">
        <f ca="1">OFFSET(SUB3Name,$E14,0,1,1)</f>
        <v>0</v>
      </c>
      <c r="G13" s="301">
        <f ca="1">OFFSET(SUB3Name,$E14,1,1,1)</f>
        <v>0</v>
      </c>
      <c r="H13" s="198">
        <f>Sub3OverheadRate</f>
        <v>0</v>
      </c>
      <c r="I13" s="219">
        <f>H13*G13</f>
        <v>0</v>
      </c>
      <c r="J13" s="318">
        <f ca="1">OFFSET(SUB3Name,$E14,2,1,1)</f>
        <v>0</v>
      </c>
      <c r="K13" s="659">
        <f>Sub3Escalation</f>
        <v>0</v>
      </c>
      <c r="L13" s="653">
        <f>M13-J13</f>
        <v>0</v>
      </c>
      <c r="M13" s="660">
        <f ca="1">OFFSET(Sub3NameEscalation,$E14-1,3,1,1)</f>
        <v>0</v>
      </c>
      <c r="N13" s="216">
        <f>Sub3Fee</f>
        <v>0</v>
      </c>
      <c r="O13" s="660">
        <f ca="1">OFFSET(Sub3NameEscalation,$E14-1,6,1,1)</f>
        <v>0</v>
      </c>
      <c r="P13" s="662">
        <f>O13+M13</f>
        <v>0</v>
      </c>
      <c r="Q13" s="205">
        <f>Sub3APCRate</f>
        <v>0</v>
      </c>
      <c r="R13" s="272">
        <f>Q13*F13</f>
        <v>0</v>
      </c>
      <c r="S13" s="269">
        <f>P13+R13</f>
        <v>0</v>
      </c>
      <c r="T13" s="195"/>
      <c r="U13" s="334">
        <f ca="1">OFFSET(Sub3NameODC,$E14-1,1,1,1)</f>
        <v>0</v>
      </c>
      <c r="V13" s="195"/>
      <c r="W13" s="480">
        <f>U13+S13</f>
        <v>0</v>
      </c>
    </row>
    <row r="14" spans="1:23" ht="19.5" customHeight="1" thickBot="1" thickTop="1">
      <c r="A14" s="322"/>
      <c r="B14" s="199"/>
      <c r="C14" s="200"/>
      <c r="D14" s="104" t="str">
        <f>"Subtotal, Task "&amp;C9</f>
        <v>Subtotal, Task #</v>
      </c>
      <c r="E14" s="494">
        <v>9</v>
      </c>
      <c r="F14" s="339">
        <f>SUBTOTAL(9,F10:F13)</f>
        <v>0</v>
      </c>
      <c r="G14" s="302">
        <f>SUBTOTAL(9,G10:G13)</f>
        <v>0</v>
      </c>
      <c r="H14" s="105"/>
      <c r="I14" s="311">
        <f>SUBTOTAL(9,I10:I13)</f>
        <v>0</v>
      </c>
      <c r="J14" s="336">
        <f>SUBTOTAL(9,J10:J13)</f>
        <v>0</v>
      </c>
      <c r="K14" s="217"/>
      <c r="L14" s="323">
        <f>SUBTOTAL(9,L10:L13)</f>
        <v>0</v>
      </c>
      <c r="M14" s="664">
        <f>SUBTOTAL(9,M10:M13)</f>
        <v>0</v>
      </c>
      <c r="N14" s="217"/>
      <c r="O14" s="311">
        <f>SUBTOTAL(9,O10:O13)</f>
        <v>0</v>
      </c>
      <c r="P14" s="319">
        <f>SUBTOTAL(9,P10:P13)</f>
        <v>0</v>
      </c>
      <c r="Q14" s="258"/>
      <c r="R14" s="324">
        <f>SUBTOTAL(9,R10:R13)</f>
        <v>0</v>
      </c>
      <c r="S14" s="325">
        <f>SUBTOTAL(9,S10:S13)</f>
        <v>0</v>
      </c>
      <c r="T14" s="326"/>
      <c r="U14" s="335">
        <f>SUBTOTAL(9,U10:U13)</f>
        <v>0</v>
      </c>
      <c r="V14" s="326"/>
      <c r="W14" s="478">
        <f>SUBTOTAL(9,W10:W13)</f>
        <v>0</v>
      </c>
    </row>
    <row r="15" spans="1:23" ht="19.5" customHeight="1" thickBot="1" thickTop="1">
      <c r="A15" s="190"/>
      <c r="B15" s="13"/>
      <c r="C15" s="201"/>
      <c r="D15" s="201"/>
      <c r="E15" s="495"/>
      <c r="F15" s="292"/>
      <c r="G15" s="303"/>
      <c r="H15" s="202"/>
      <c r="I15" s="303"/>
      <c r="J15" s="303"/>
      <c r="K15" s="202"/>
      <c r="L15" s="303"/>
      <c r="M15" s="303"/>
      <c r="N15" s="202"/>
      <c r="O15" s="303"/>
      <c r="P15" s="303"/>
      <c r="Q15" s="303"/>
      <c r="R15" s="303"/>
      <c r="S15" s="303"/>
      <c r="T15" s="195"/>
      <c r="U15" s="303"/>
      <c r="V15" s="195"/>
      <c r="W15" s="303"/>
    </row>
    <row r="16" spans="1:23" ht="19.5" customHeight="1" thickBot="1" thickTop="1">
      <c r="A16" s="190"/>
      <c r="B16" s="100" t="str">
        <f ca="1">OFFSET(PrimeName,$E14+2,-8,1,1)</f>
        <v>#</v>
      </c>
      <c r="C16" s="108" t="str">
        <f ca="1">OFFSET(PrimeName,$E14+2,-7,1,1)</f>
        <v>#</v>
      </c>
      <c r="D16" s="109" t="str">
        <f ca="1">OFFSET(PrimeName,$E14+2,-6,1,1)</f>
        <v>TITLE</v>
      </c>
      <c r="E16" s="493"/>
      <c r="F16" s="293"/>
      <c r="G16" s="304"/>
      <c r="H16" s="203"/>
      <c r="I16" s="304"/>
      <c r="J16" s="304"/>
      <c r="K16" s="203"/>
      <c r="L16" s="304"/>
      <c r="M16" s="304"/>
      <c r="N16" s="203"/>
      <c r="O16" s="304"/>
      <c r="P16" s="304"/>
      <c r="Q16" s="304"/>
      <c r="R16" s="304"/>
      <c r="S16" s="304"/>
      <c r="T16" s="195"/>
      <c r="U16" s="320"/>
      <c r="V16" s="195"/>
      <c r="W16" s="320"/>
    </row>
    <row r="17" spans="1:23" ht="19.5" customHeight="1" thickTop="1">
      <c r="A17" s="190"/>
      <c r="B17" s="191"/>
      <c r="C17" s="192"/>
      <c r="D17" s="193" t="str">
        <f>PrimeName</f>
        <v>PRIME'S Name</v>
      </c>
      <c r="E17" s="492"/>
      <c r="F17" s="337">
        <f ca="1">OFFSET(PrimeName,$E21,0,1,1)</f>
        <v>0</v>
      </c>
      <c r="G17" s="300">
        <f ca="1">OFFSET(PrimeName,$E21,1,1,1)</f>
        <v>0</v>
      </c>
      <c r="H17" s="140">
        <f>PrimeOverheadRate</f>
        <v>0</v>
      </c>
      <c r="I17" s="310">
        <f>H17*G17</f>
        <v>0</v>
      </c>
      <c r="J17" s="317">
        <f ca="1">OFFSET(PrimeName,$E21,2,1,1)</f>
        <v>0</v>
      </c>
      <c r="K17" s="657">
        <f>PrimeEscalation</f>
        <v>0</v>
      </c>
      <c r="L17" s="277">
        <f>M17-J17</f>
        <v>0</v>
      </c>
      <c r="M17" s="317">
        <f ca="1">OFFSET(PrimeNameEscalation,$E21-1,3,1,1)</f>
        <v>0</v>
      </c>
      <c r="N17" s="215">
        <f>PrimeFee</f>
        <v>0</v>
      </c>
      <c r="O17" s="317">
        <f ca="1">OFFSET(PrimeNameEscalation,$E21-1,6,1,1)</f>
        <v>0</v>
      </c>
      <c r="P17" s="661">
        <f>O17+M17</f>
        <v>0</v>
      </c>
      <c r="Q17" s="204">
        <f>PrimeAPCRate</f>
        <v>0</v>
      </c>
      <c r="R17" s="271">
        <f>Q17*F17</f>
        <v>0</v>
      </c>
      <c r="S17" s="268">
        <f>P17+R17</f>
        <v>0</v>
      </c>
      <c r="T17" s="195"/>
      <c r="U17" s="333">
        <f ca="1">OFFSET(PrimeNameODC,$E21-1,1,1,1)</f>
        <v>0</v>
      </c>
      <c r="V17" s="195"/>
      <c r="W17" s="479">
        <f>U17+S17</f>
        <v>0</v>
      </c>
    </row>
    <row r="18" spans="1:23" ht="19.5" customHeight="1">
      <c r="A18" s="190"/>
      <c r="B18" s="191"/>
      <c r="C18" s="192"/>
      <c r="D18" s="197" t="str">
        <f>SUB1Name</f>
        <v>SUB #1's Name</v>
      </c>
      <c r="E18" s="494"/>
      <c r="F18" s="338">
        <f ca="1">OFFSET(SUB1Name,$E21,0,1,1)</f>
        <v>0</v>
      </c>
      <c r="G18" s="301">
        <f ca="1">OFFSET(SUB1Name,$E21,1,1,1)</f>
        <v>0</v>
      </c>
      <c r="H18" s="142">
        <f>Sub1OverheadRate</f>
        <v>0</v>
      </c>
      <c r="I18" s="219">
        <f>H18*G18</f>
        <v>0</v>
      </c>
      <c r="J18" s="318">
        <f ca="1">OFFSET(SUB1Name,$E21,2,1,1)</f>
        <v>0</v>
      </c>
      <c r="K18" s="658">
        <f>Sub1Escalation</f>
        <v>0</v>
      </c>
      <c r="L18" s="278">
        <f>M18-J18</f>
        <v>0</v>
      </c>
      <c r="M18" s="318">
        <f ca="1">OFFSET(Sub1NameEscalation,$E21-1,3,1,1)</f>
        <v>0</v>
      </c>
      <c r="N18" s="216">
        <f>Sub1Fee</f>
        <v>0</v>
      </c>
      <c r="O18" s="318">
        <f ca="1">OFFSET(Sub1NameEscalation,$E21-1,6,1,1)</f>
        <v>0</v>
      </c>
      <c r="P18" s="662">
        <f>O18+M18</f>
        <v>0</v>
      </c>
      <c r="Q18" s="205">
        <f>Sub1APCRate</f>
        <v>0</v>
      </c>
      <c r="R18" s="272">
        <f>Q18*F18</f>
        <v>0</v>
      </c>
      <c r="S18" s="269">
        <f>P18+R18</f>
        <v>0</v>
      </c>
      <c r="T18" s="195"/>
      <c r="U18" s="334">
        <f ca="1">OFFSET(Sub1NameODC,$E21-1,1,1,1)</f>
        <v>0</v>
      </c>
      <c r="V18" s="195"/>
      <c r="W18" s="480">
        <f>U18+S18</f>
        <v>0</v>
      </c>
    </row>
    <row r="19" spans="1:23" ht="19.5" customHeight="1">
      <c r="A19" s="190"/>
      <c r="B19" s="191"/>
      <c r="C19" s="192"/>
      <c r="D19" s="197" t="str">
        <f>SUB2Name</f>
        <v>SUB #2's Name</v>
      </c>
      <c r="E19" s="494"/>
      <c r="F19" s="338">
        <f ca="1">OFFSET(SUB2Name,$E21,0,1,1)</f>
        <v>0</v>
      </c>
      <c r="G19" s="301">
        <f ca="1">OFFSET(SUB2Name,$E21,1,1,1)</f>
        <v>0</v>
      </c>
      <c r="H19" s="142">
        <f>Sub2OverheadRate</f>
        <v>0</v>
      </c>
      <c r="I19" s="219">
        <f>H19*G19</f>
        <v>0</v>
      </c>
      <c r="J19" s="318">
        <f ca="1">OFFSET(SUB2Name,$E21,2,1,1)</f>
        <v>0</v>
      </c>
      <c r="K19" s="658">
        <f>Sub2Escalation</f>
        <v>0</v>
      </c>
      <c r="L19" s="278">
        <f>M19-J19</f>
        <v>0</v>
      </c>
      <c r="M19" s="318">
        <f ca="1">OFFSET(Sub2NameEscalation,$E21-1,3,1,1)</f>
        <v>0</v>
      </c>
      <c r="N19" s="216">
        <f>Sub2Fee</f>
        <v>0</v>
      </c>
      <c r="O19" s="318">
        <f ca="1">OFFSET(Sub2NameEscalation,$E21-1,6,1,1)</f>
        <v>0</v>
      </c>
      <c r="P19" s="662">
        <f>O19+M19</f>
        <v>0</v>
      </c>
      <c r="Q19" s="205">
        <f>Sub2APCRate</f>
        <v>0</v>
      </c>
      <c r="R19" s="272">
        <f>Q19*F19</f>
        <v>0</v>
      </c>
      <c r="S19" s="269">
        <f>P19+R19</f>
        <v>0</v>
      </c>
      <c r="T19" s="195"/>
      <c r="U19" s="334">
        <f ca="1">OFFSET(Sub2NameODC,$E21-1,1,1,1)</f>
        <v>0</v>
      </c>
      <c r="V19" s="195"/>
      <c r="W19" s="480">
        <f>U19+S19</f>
        <v>0</v>
      </c>
    </row>
    <row r="20" spans="1:23" ht="19.5" customHeight="1" thickBot="1">
      <c r="A20" s="190"/>
      <c r="B20" s="191"/>
      <c r="C20" s="192"/>
      <c r="D20" s="197" t="str">
        <f>SUB3Name</f>
        <v>SUB #3's Name</v>
      </c>
      <c r="E20" s="494"/>
      <c r="F20" s="338">
        <f ca="1">OFFSET(SUB3Name,$E21,0,1,1)</f>
        <v>0</v>
      </c>
      <c r="G20" s="301">
        <f ca="1">OFFSET(SUB3Name,$E21,1,1,1)</f>
        <v>0</v>
      </c>
      <c r="H20" s="142">
        <f>Sub3OverheadRate</f>
        <v>0</v>
      </c>
      <c r="I20" s="219">
        <f>H20*G20</f>
        <v>0</v>
      </c>
      <c r="J20" s="318">
        <f ca="1">OFFSET(SUB3Name,$E21,2,1,1)</f>
        <v>0</v>
      </c>
      <c r="K20" s="659">
        <f>Sub3Escalation</f>
        <v>0</v>
      </c>
      <c r="L20" s="653">
        <f>M20-J20</f>
        <v>0</v>
      </c>
      <c r="M20" s="660">
        <f ca="1">OFFSET(Sub3NameEscalation,$E21-1,3,1,1)</f>
        <v>0</v>
      </c>
      <c r="N20" s="216">
        <f>Sub3Fee</f>
        <v>0</v>
      </c>
      <c r="O20" s="660">
        <f ca="1">OFFSET(Sub3NameEscalation,$E21-1,6,1,1)</f>
        <v>0</v>
      </c>
      <c r="P20" s="662">
        <f>O20+M20</f>
        <v>0</v>
      </c>
      <c r="Q20" s="205">
        <f>Sub3APCRate</f>
        <v>0</v>
      </c>
      <c r="R20" s="272">
        <f>Q20*F20</f>
        <v>0</v>
      </c>
      <c r="S20" s="269">
        <f>P20+R20</f>
        <v>0</v>
      </c>
      <c r="T20" s="195"/>
      <c r="U20" s="334">
        <f ca="1">OFFSET(Sub3NameODC,$E21-1,1,1,1)</f>
        <v>0</v>
      </c>
      <c r="V20" s="195"/>
      <c r="W20" s="480">
        <f>U20+S20</f>
        <v>0</v>
      </c>
    </row>
    <row r="21" spans="1:23" ht="19.5" customHeight="1" thickBot="1" thickTop="1">
      <c r="A21" s="322"/>
      <c r="B21" s="199"/>
      <c r="C21" s="200"/>
      <c r="D21" s="104" t="str">
        <f>"Subtotal, Task "&amp;C16</f>
        <v>Subtotal, Task #</v>
      </c>
      <c r="E21" s="494">
        <v>17</v>
      </c>
      <c r="F21" s="339">
        <f>SUBTOTAL(9,F17:F20)</f>
        <v>0</v>
      </c>
      <c r="G21" s="302">
        <f>SUBTOTAL(9,G17:G20)</f>
        <v>0</v>
      </c>
      <c r="H21" s="105"/>
      <c r="I21" s="311">
        <f>SUBTOTAL(9,I17:I20)</f>
        <v>0</v>
      </c>
      <c r="J21" s="336">
        <f>SUBTOTAL(9,J17:J20)</f>
        <v>0</v>
      </c>
      <c r="K21" s="217"/>
      <c r="L21" s="323">
        <f>SUBTOTAL(9,L17:L20)</f>
        <v>0</v>
      </c>
      <c r="M21" s="664">
        <f>SUBTOTAL(9,M17:M20)</f>
        <v>0</v>
      </c>
      <c r="N21" s="217"/>
      <c r="O21" s="311">
        <f>SUBTOTAL(9,O17:O20)</f>
        <v>0</v>
      </c>
      <c r="P21" s="319">
        <f>SUBTOTAL(9,P17:P20)</f>
        <v>0</v>
      </c>
      <c r="Q21" s="258"/>
      <c r="R21" s="324">
        <f>SUBTOTAL(9,R17:R20)</f>
        <v>0</v>
      </c>
      <c r="S21" s="325">
        <f>SUBTOTAL(9,S17:S20)</f>
        <v>0</v>
      </c>
      <c r="T21" s="326"/>
      <c r="U21" s="335">
        <f>SUBTOTAL(9,U17:U20)</f>
        <v>0</v>
      </c>
      <c r="V21" s="326"/>
      <c r="W21" s="478">
        <f>SUBTOTAL(9,W17:W20)</f>
        <v>0</v>
      </c>
    </row>
    <row r="22" spans="1:23" ht="19.5" customHeight="1" thickBot="1" thickTop="1">
      <c r="A22" s="190"/>
      <c r="B22" s="13"/>
      <c r="C22" s="201"/>
      <c r="D22" s="201"/>
      <c r="E22" s="495"/>
      <c r="F22" s="292"/>
      <c r="G22" s="303"/>
      <c r="H22" s="202"/>
      <c r="I22" s="303"/>
      <c r="J22" s="303"/>
      <c r="K22" s="202"/>
      <c r="L22" s="303"/>
      <c r="M22" s="303"/>
      <c r="N22" s="202"/>
      <c r="O22" s="303"/>
      <c r="P22" s="303"/>
      <c r="Q22" s="303"/>
      <c r="R22" s="303"/>
      <c r="S22" s="303"/>
      <c r="T22" s="195"/>
      <c r="U22" s="303"/>
      <c r="V22" s="195"/>
      <c r="W22" s="303"/>
    </row>
    <row r="23" spans="1:23" ht="19.5" customHeight="1" thickBot="1" thickTop="1">
      <c r="A23" s="190"/>
      <c r="B23" s="100" t="str">
        <f ca="1">OFFSET(PrimeName,$E21+2,-8,1,1)</f>
        <v>#</v>
      </c>
      <c r="C23" s="108" t="str">
        <f ca="1">OFFSET(PrimeName,$E21+2,-7,1,1)</f>
        <v>#</v>
      </c>
      <c r="D23" s="109" t="str">
        <f ca="1">OFFSET(PrimeName,$E21+2,-6,1,1)</f>
        <v>TITLE</v>
      </c>
      <c r="E23" s="493"/>
      <c r="F23" s="293"/>
      <c r="G23" s="304"/>
      <c r="H23" s="203"/>
      <c r="I23" s="304"/>
      <c r="J23" s="304"/>
      <c r="K23" s="203"/>
      <c r="L23" s="304"/>
      <c r="M23" s="304"/>
      <c r="N23" s="203"/>
      <c r="O23" s="304"/>
      <c r="P23" s="304"/>
      <c r="Q23" s="304"/>
      <c r="R23" s="304"/>
      <c r="S23" s="304"/>
      <c r="T23" s="195"/>
      <c r="U23" s="320"/>
      <c r="V23" s="195"/>
      <c r="W23" s="320"/>
    </row>
    <row r="24" spans="1:23" ht="19.5" customHeight="1" thickTop="1">
      <c r="A24" s="190"/>
      <c r="B24" s="191"/>
      <c r="C24" s="192"/>
      <c r="D24" s="193" t="str">
        <f>PrimeName</f>
        <v>PRIME'S Name</v>
      </c>
      <c r="E24" s="492"/>
      <c r="F24" s="337">
        <f ca="1">OFFSET(PrimeName,$E28,0,1,1)</f>
        <v>0</v>
      </c>
      <c r="G24" s="300">
        <f ca="1">OFFSET(PrimeName,$E28,1,1,1)</f>
        <v>0</v>
      </c>
      <c r="H24" s="140">
        <f>PrimeOverheadRate</f>
        <v>0</v>
      </c>
      <c r="I24" s="310">
        <f>H24*G24</f>
        <v>0</v>
      </c>
      <c r="J24" s="317">
        <f ca="1">OFFSET(PrimeName,$E28,2,1,1)</f>
        <v>0</v>
      </c>
      <c r="K24" s="657">
        <f>PrimeEscalation</f>
        <v>0</v>
      </c>
      <c r="L24" s="277">
        <f>M24-J24</f>
        <v>0</v>
      </c>
      <c r="M24" s="317">
        <f ca="1">OFFSET(PrimeNameEscalation,$E28-1,3,1,1)</f>
        <v>0</v>
      </c>
      <c r="N24" s="215">
        <f>PrimeFee</f>
        <v>0</v>
      </c>
      <c r="O24" s="317">
        <f ca="1">OFFSET(PrimeNameEscalation,$E28-1,6,1,1)</f>
        <v>0</v>
      </c>
      <c r="P24" s="661">
        <f>O24+M24</f>
        <v>0</v>
      </c>
      <c r="Q24" s="204">
        <f>PrimeAPCRate</f>
        <v>0</v>
      </c>
      <c r="R24" s="271">
        <f>Q24*F24</f>
        <v>0</v>
      </c>
      <c r="S24" s="268">
        <f>P24+R24</f>
        <v>0</v>
      </c>
      <c r="T24" s="195"/>
      <c r="U24" s="333">
        <f ca="1">OFFSET(PrimeNameODC,$E28-1,1,1,1)</f>
        <v>0</v>
      </c>
      <c r="V24" s="195"/>
      <c r="W24" s="479">
        <f>U24+S24</f>
        <v>0</v>
      </c>
    </row>
    <row r="25" spans="1:23" ht="19.5" customHeight="1">
      <c r="A25" s="190"/>
      <c r="B25" s="191"/>
      <c r="C25" s="192"/>
      <c r="D25" s="197" t="str">
        <f>SUB1Name</f>
        <v>SUB #1's Name</v>
      </c>
      <c r="E25" s="494"/>
      <c r="F25" s="338">
        <f ca="1">OFFSET(SUB1Name,$E28,0,1,1)</f>
        <v>0</v>
      </c>
      <c r="G25" s="301">
        <f ca="1">OFFSET(SUB1Name,$E28,1,1,1)</f>
        <v>0</v>
      </c>
      <c r="H25" s="142">
        <f>Sub1OverheadRate</f>
        <v>0</v>
      </c>
      <c r="I25" s="219">
        <f>H25*G25</f>
        <v>0</v>
      </c>
      <c r="J25" s="318">
        <f ca="1">OFFSET(SUB1Name,$E28,2,1,1)</f>
        <v>0</v>
      </c>
      <c r="K25" s="658">
        <f>Sub1Escalation</f>
        <v>0</v>
      </c>
      <c r="L25" s="278">
        <f>M25-J25</f>
        <v>0</v>
      </c>
      <c r="M25" s="318">
        <f ca="1">OFFSET(Sub1NameEscalation,$E28-1,3,1,1)</f>
        <v>0</v>
      </c>
      <c r="N25" s="216">
        <f>Sub1Fee</f>
        <v>0</v>
      </c>
      <c r="O25" s="318">
        <f ca="1">OFFSET(Sub1NameEscalation,$E28-1,6,1,1)</f>
        <v>0</v>
      </c>
      <c r="P25" s="662">
        <f>O25+M25</f>
        <v>0</v>
      </c>
      <c r="Q25" s="205">
        <f>Sub1APCRate</f>
        <v>0</v>
      </c>
      <c r="R25" s="272">
        <f>Q25*F25</f>
        <v>0</v>
      </c>
      <c r="S25" s="269">
        <f>P25+R25</f>
        <v>0</v>
      </c>
      <c r="T25" s="195"/>
      <c r="U25" s="334">
        <f ca="1">OFFSET(Sub1NameODC,$E28-1,1,1,1)</f>
        <v>0</v>
      </c>
      <c r="V25" s="195"/>
      <c r="W25" s="480">
        <f>U25+S25</f>
        <v>0</v>
      </c>
    </row>
    <row r="26" spans="1:23" ht="19.5" customHeight="1">
      <c r="A26" s="190"/>
      <c r="B26" s="191"/>
      <c r="C26" s="192"/>
      <c r="D26" s="197" t="str">
        <f>SUB2Name</f>
        <v>SUB #2's Name</v>
      </c>
      <c r="E26" s="494"/>
      <c r="F26" s="338">
        <f ca="1">OFFSET(SUB2Name,$E28,0,1,1)</f>
        <v>0</v>
      </c>
      <c r="G26" s="301">
        <f ca="1">OFFSET(SUB2Name,$E28,1,1,1)</f>
        <v>0</v>
      </c>
      <c r="H26" s="142">
        <f>Sub2OverheadRate</f>
        <v>0</v>
      </c>
      <c r="I26" s="219">
        <f>H26*G26</f>
        <v>0</v>
      </c>
      <c r="J26" s="318">
        <f ca="1">OFFSET(SUB2Name,$E28,2,1,1)</f>
        <v>0</v>
      </c>
      <c r="K26" s="658">
        <f>Sub2Escalation</f>
        <v>0</v>
      </c>
      <c r="L26" s="278">
        <f>M26-J26</f>
        <v>0</v>
      </c>
      <c r="M26" s="318">
        <f ca="1">OFFSET(Sub2NameEscalation,$E28-1,3,1,1)</f>
        <v>0</v>
      </c>
      <c r="N26" s="216">
        <f>Sub2Fee</f>
        <v>0</v>
      </c>
      <c r="O26" s="318">
        <f ca="1">OFFSET(Sub2NameEscalation,$E28-1,6,1,1)</f>
        <v>0</v>
      </c>
      <c r="P26" s="662">
        <f>O26+M26</f>
        <v>0</v>
      </c>
      <c r="Q26" s="205">
        <f>Sub2APCRate</f>
        <v>0</v>
      </c>
      <c r="R26" s="272">
        <f>Q26*F26</f>
        <v>0</v>
      </c>
      <c r="S26" s="269">
        <f>P26+R26</f>
        <v>0</v>
      </c>
      <c r="T26" s="195"/>
      <c r="U26" s="334">
        <f ca="1">OFFSET(Sub2NameODC,$E28-1,1,1,1)</f>
        <v>0</v>
      </c>
      <c r="V26" s="195"/>
      <c r="W26" s="480">
        <f>U26+S26</f>
        <v>0</v>
      </c>
    </row>
    <row r="27" spans="1:23" ht="19.5" customHeight="1" thickBot="1">
      <c r="A27" s="190"/>
      <c r="B27" s="191"/>
      <c r="C27" s="192"/>
      <c r="D27" s="197" t="str">
        <f>SUB3Name</f>
        <v>SUB #3's Name</v>
      </c>
      <c r="E27" s="494"/>
      <c r="F27" s="338">
        <f ca="1">OFFSET(SUB3Name,$E28,0,1,1)</f>
        <v>0</v>
      </c>
      <c r="G27" s="301">
        <f ca="1">OFFSET(SUB3Name,$E28,1,1,1)</f>
        <v>0</v>
      </c>
      <c r="H27" s="142">
        <f>Sub3OverheadRate</f>
        <v>0</v>
      </c>
      <c r="I27" s="219">
        <f>H27*G27</f>
        <v>0</v>
      </c>
      <c r="J27" s="318">
        <f ca="1">OFFSET(SUB3Name,$E28,2,1,1)</f>
        <v>0</v>
      </c>
      <c r="K27" s="659">
        <f>Sub3Escalation</f>
        <v>0</v>
      </c>
      <c r="L27" s="653">
        <f>M27-J27</f>
        <v>0</v>
      </c>
      <c r="M27" s="660">
        <f ca="1">OFFSET(Sub3NameEscalation,$E28-1,3,1,1)</f>
        <v>0</v>
      </c>
      <c r="N27" s="216">
        <f>Sub3Fee</f>
        <v>0</v>
      </c>
      <c r="O27" s="660">
        <f ca="1">OFFSET(Sub3NameEscalation,$E28-1,6,1,1)</f>
        <v>0</v>
      </c>
      <c r="P27" s="662">
        <f>O27+M27</f>
        <v>0</v>
      </c>
      <c r="Q27" s="205">
        <f>Sub3APCRate</f>
        <v>0</v>
      </c>
      <c r="R27" s="272">
        <f>Q27*F27</f>
        <v>0</v>
      </c>
      <c r="S27" s="269">
        <f>P27+R27</f>
        <v>0</v>
      </c>
      <c r="T27" s="195"/>
      <c r="U27" s="334">
        <f ca="1">OFFSET(Sub3NameODC,$E28-1,1,1,1)</f>
        <v>0</v>
      </c>
      <c r="V27" s="195"/>
      <c r="W27" s="480">
        <f>U27+S27</f>
        <v>0</v>
      </c>
    </row>
    <row r="28" spans="1:23" ht="19.5" customHeight="1" thickBot="1" thickTop="1">
      <c r="A28" s="322"/>
      <c r="B28" s="199"/>
      <c r="C28" s="200"/>
      <c r="D28" s="104" t="str">
        <f>"Subtotal, Task "&amp;C23</f>
        <v>Subtotal, Task #</v>
      </c>
      <c r="E28" s="494">
        <v>25</v>
      </c>
      <c r="F28" s="339">
        <f>SUBTOTAL(9,F24:F27)</f>
        <v>0</v>
      </c>
      <c r="G28" s="302">
        <f>SUBTOTAL(9,G24:G27)</f>
        <v>0</v>
      </c>
      <c r="H28" s="105"/>
      <c r="I28" s="311">
        <f>SUBTOTAL(9,I24:I27)</f>
        <v>0</v>
      </c>
      <c r="J28" s="336">
        <f>SUBTOTAL(9,J24:J27)</f>
        <v>0</v>
      </c>
      <c r="K28" s="217"/>
      <c r="L28" s="323">
        <f>SUBTOTAL(9,L24:L27)</f>
        <v>0</v>
      </c>
      <c r="M28" s="664">
        <f>SUBTOTAL(9,M24:M27)</f>
        <v>0</v>
      </c>
      <c r="N28" s="217"/>
      <c r="O28" s="311">
        <f>SUBTOTAL(9,O24:O27)</f>
        <v>0</v>
      </c>
      <c r="P28" s="319">
        <f>SUBTOTAL(9,P24:P27)</f>
        <v>0</v>
      </c>
      <c r="Q28" s="258"/>
      <c r="R28" s="324">
        <f>SUBTOTAL(9,R24:R27)</f>
        <v>0</v>
      </c>
      <c r="S28" s="325">
        <f>SUBTOTAL(9,S24:S27)</f>
        <v>0</v>
      </c>
      <c r="T28" s="326"/>
      <c r="U28" s="335">
        <f>SUBTOTAL(9,U24:U27)</f>
        <v>0</v>
      </c>
      <c r="V28" s="326"/>
      <c r="W28" s="478">
        <f>SUBTOTAL(9,W24:W27)</f>
        <v>0</v>
      </c>
    </row>
    <row r="29" spans="1:23" ht="19.5" customHeight="1" thickBot="1" thickTop="1">
      <c r="A29" s="190"/>
      <c r="B29" s="13"/>
      <c r="C29" s="201"/>
      <c r="D29" s="201"/>
      <c r="E29" s="495"/>
      <c r="F29" s="292"/>
      <c r="G29" s="303"/>
      <c r="H29" s="202"/>
      <c r="I29" s="303"/>
      <c r="J29" s="303"/>
      <c r="K29" s="202"/>
      <c r="L29" s="303"/>
      <c r="M29" s="303"/>
      <c r="N29" s="202"/>
      <c r="O29" s="303"/>
      <c r="P29" s="303"/>
      <c r="Q29" s="303"/>
      <c r="R29" s="303"/>
      <c r="S29" s="303"/>
      <c r="T29" s="195"/>
      <c r="U29" s="303"/>
      <c r="V29" s="195"/>
      <c r="W29" s="303"/>
    </row>
    <row r="30" spans="1:23" ht="19.5" customHeight="1" thickBot="1" thickTop="1">
      <c r="A30" s="190"/>
      <c r="B30" s="100" t="str">
        <f ca="1">OFFSET(PrimeName,$E28+2,-8,1,1)</f>
        <v>#</v>
      </c>
      <c r="C30" s="108" t="str">
        <f ca="1">OFFSET(PrimeName,$E28+2,-7,1,1)</f>
        <v>#</v>
      </c>
      <c r="D30" s="109" t="str">
        <f ca="1">OFFSET(PrimeName,$E28+2,-6,1,1)</f>
        <v>TITLE</v>
      </c>
      <c r="E30" s="493"/>
      <c r="F30" s="293"/>
      <c r="G30" s="304"/>
      <c r="H30" s="203"/>
      <c r="I30" s="304"/>
      <c r="J30" s="304"/>
      <c r="K30" s="203"/>
      <c r="L30" s="304"/>
      <c r="M30" s="304"/>
      <c r="N30" s="203"/>
      <c r="O30" s="304"/>
      <c r="P30" s="304"/>
      <c r="Q30" s="304"/>
      <c r="R30" s="304"/>
      <c r="S30" s="304"/>
      <c r="T30" s="195"/>
      <c r="U30" s="320"/>
      <c r="V30" s="195"/>
      <c r="W30" s="320"/>
    </row>
    <row r="31" spans="1:23" ht="19.5" customHeight="1" thickTop="1">
      <c r="A31" s="190"/>
      <c r="B31" s="191"/>
      <c r="C31" s="192"/>
      <c r="D31" s="193" t="str">
        <f>PrimeName</f>
        <v>PRIME'S Name</v>
      </c>
      <c r="E31" s="499"/>
      <c r="F31" s="337">
        <f ca="1">OFFSET(PrimeName,$E35,0,1,1)</f>
        <v>0</v>
      </c>
      <c r="G31" s="300">
        <f ca="1">OFFSET(PrimeName,$E35,1,1,1)</f>
        <v>0</v>
      </c>
      <c r="H31" s="140">
        <f>PrimeOverheadRate</f>
        <v>0</v>
      </c>
      <c r="I31" s="310">
        <f>H31*G31</f>
        <v>0</v>
      </c>
      <c r="J31" s="317">
        <f ca="1">OFFSET(PrimeName,$E35,2,1,1)</f>
        <v>0</v>
      </c>
      <c r="K31" s="657">
        <f>PrimeEscalation</f>
        <v>0</v>
      </c>
      <c r="L31" s="277">
        <f>M31-J31</f>
        <v>0</v>
      </c>
      <c r="M31" s="317">
        <f ca="1">OFFSET(PrimeNameEscalation,$E35-1,3,1,1)</f>
        <v>0</v>
      </c>
      <c r="N31" s="215">
        <f>PrimeFee</f>
        <v>0</v>
      </c>
      <c r="O31" s="317">
        <f ca="1">OFFSET(PrimeNameEscalation,$E35-1,6,1,1)</f>
        <v>0</v>
      </c>
      <c r="P31" s="661">
        <f>O31+M31</f>
        <v>0</v>
      </c>
      <c r="Q31" s="204">
        <f>PrimeAPCRate</f>
        <v>0</v>
      </c>
      <c r="R31" s="271">
        <f>Q31*F31</f>
        <v>0</v>
      </c>
      <c r="S31" s="268">
        <f>P31+R31</f>
        <v>0</v>
      </c>
      <c r="T31" s="195"/>
      <c r="U31" s="333">
        <f ca="1">OFFSET(PrimeNameODC,$E35-1,1,1,1)</f>
        <v>0</v>
      </c>
      <c r="V31" s="195"/>
      <c r="W31" s="479">
        <f>U31+S31</f>
        <v>0</v>
      </c>
    </row>
    <row r="32" spans="1:23" ht="19.5" customHeight="1">
      <c r="A32" s="190"/>
      <c r="B32" s="191"/>
      <c r="C32" s="192"/>
      <c r="D32" s="197" t="str">
        <f>SUB1Name</f>
        <v>SUB #1's Name</v>
      </c>
      <c r="E32" s="494"/>
      <c r="F32" s="338">
        <f ca="1">OFFSET(SUB1Name,$E35,0,1,1)</f>
        <v>0</v>
      </c>
      <c r="G32" s="301">
        <f ca="1">OFFSET(SUB1Name,$E35,1,1,1)</f>
        <v>0</v>
      </c>
      <c r="H32" s="142">
        <f>Sub1OverheadRate</f>
        <v>0</v>
      </c>
      <c r="I32" s="219">
        <f>H32*G32</f>
        <v>0</v>
      </c>
      <c r="J32" s="318">
        <f ca="1">OFFSET(SUB1Name,$E35,2,1,1)</f>
        <v>0</v>
      </c>
      <c r="K32" s="658">
        <f>Sub1Escalation</f>
        <v>0</v>
      </c>
      <c r="L32" s="278">
        <f>M32-J32</f>
        <v>0</v>
      </c>
      <c r="M32" s="318">
        <f ca="1">OFFSET(Sub1NameEscalation,$E35-1,3,1,1)</f>
        <v>0</v>
      </c>
      <c r="N32" s="216">
        <f>Sub1Fee</f>
        <v>0</v>
      </c>
      <c r="O32" s="318">
        <f ca="1">OFFSET(Sub1NameEscalation,$E35-1,6,1,1)</f>
        <v>0</v>
      </c>
      <c r="P32" s="662">
        <f>O32+M32</f>
        <v>0</v>
      </c>
      <c r="Q32" s="205">
        <f>Sub1APCRate</f>
        <v>0</v>
      </c>
      <c r="R32" s="272">
        <f>Q32*F32</f>
        <v>0</v>
      </c>
      <c r="S32" s="269">
        <f>P32+R32</f>
        <v>0</v>
      </c>
      <c r="T32" s="195"/>
      <c r="U32" s="334">
        <f ca="1">OFFSET(Sub1NameODC,$E35-1,1,1,1)</f>
        <v>0</v>
      </c>
      <c r="V32" s="195"/>
      <c r="W32" s="480">
        <f>U32+S32</f>
        <v>0</v>
      </c>
    </row>
    <row r="33" spans="1:23" ht="19.5" customHeight="1">
      <c r="A33" s="190"/>
      <c r="B33" s="191"/>
      <c r="C33" s="192"/>
      <c r="D33" s="197" t="str">
        <f>SUB2Name</f>
        <v>SUB #2's Name</v>
      </c>
      <c r="E33" s="494"/>
      <c r="F33" s="338">
        <f ca="1">OFFSET(SUB2Name,$E35,0,1,1)</f>
        <v>0</v>
      </c>
      <c r="G33" s="301">
        <f ca="1">OFFSET(SUB2Name,$E35,1,1,1)</f>
        <v>0</v>
      </c>
      <c r="H33" s="142">
        <f>Sub2OverheadRate</f>
        <v>0</v>
      </c>
      <c r="I33" s="219">
        <f>H33*G33</f>
        <v>0</v>
      </c>
      <c r="J33" s="318">
        <f ca="1">OFFSET(SUB2Name,$E35,2,1,1)</f>
        <v>0</v>
      </c>
      <c r="K33" s="658">
        <f>Sub2Escalation</f>
        <v>0</v>
      </c>
      <c r="L33" s="278">
        <f>M33-J33</f>
        <v>0</v>
      </c>
      <c r="M33" s="318">
        <f ca="1">OFFSET(Sub2NameEscalation,$E35-1,3,1,1)</f>
        <v>0</v>
      </c>
      <c r="N33" s="216">
        <f>Sub2Fee</f>
        <v>0</v>
      </c>
      <c r="O33" s="318">
        <f ca="1">OFFSET(Sub2NameEscalation,$E35-1,6,1,1)</f>
        <v>0</v>
      </c>
      <c r="P33" s="662">
        <f>O33+M33</f>
        <v>0</v>
      </c>
      <c r="Q33" s="205">
        <f>Sub2APCRate</f>
        <v>0</v>
      </c>
      <c r="R33" s="272">
        <f>Q33*F33</f>
        <v>0</v>
      </c>
      <c r="S33" s="269">
        <f>P33+R33</f>
        <v>0</v>
      </c>
      <c r="T33" s="195"/>
      <c r="U33" s="334">
        <f ca="1">OFFSET(Sub2NameODC,$E35-1,1,1,1)</f>
        <v>0</v>
      </c>
      <c r="V33" s="195"/>
      <c r="W33" s="480">
        <f>U33+S33</f>
        <v>0</v>
      </c>
    </row>
    <row r="34" spans="1:23" ht="19.5" customHeight="1" thickBot="1">
      <c r="A34" s="190"/>
      <c r="B34" s="191"/>
      <c r="C34" s="192"/>
      <c r="D34" s="197" t="str">
        <f>SUB3Name</f>
        <v>SUB #3's Name</v>
      </c>
      <c r="E34" s="494"/>
      <c r="F34" s="338">
        <f ca="1">OFFSET(SUB3Name,$E35,0,1,1)</f>
        <v>0</v>
      </c>
      <c r="G34" s="301">
        <f ca="1">OFFSET(SUB3Name,$E35,1,1,1)</f>
        <v>0</v>
      </c>
      <c r="H34" s="142">
        <f>Sub3OverheadRate</f>
        <v>0</v>
      </c>
      <c r="I34" s="219">
        <f>H34*G34</f>
        <v>0</v>
      </c>
      <c r="J34" s="318">
        <f ca="1">OFFSET(SUB3Name,$E35,2,1,1)</f>
        <v>0</v>
      </c>
      <c r="K34" s="659">
        <f>Sub3Escalation</f>
        <v>0</v>
      </c>
      <c r="L34" s="653">
        <f>M34-J34</f>
        <v>0</v>
      </c>
      <c r="M34" s="660">
        <f ca="1">OFFSET(Sub3NameEscalation,$E35-1,3,1,1)</f>
        <v>0</v>
      </c>
      <c r="N34" s="216">
        <f>Sub3Fee</f>
        <v>0</v>
      </c>
      <c r="O34" s="660">
        <f ca="1">OFFSET(Sub3NameEscalation,$E35-1,6,1,1)</f>
        <v>0</v>
      </c>
      <c r="P34" s="662">
        <f>O34+M34</f>
        <v>0</v>
      </c>
      <c r="Q34" s="205">
        <f>Sub3APCRate</f>
        <v>0</v>
      </c>
      <c r="R34" s="272">
        <f>Q34*F34</f>
        <v>0</v>
      </c>
      <c r="S34" s="269">
        <f>P34+R34</f>
        <v>0</v>
      </c>
      <c r="T34" s="195"/>
      <c r="U34" s="334">
        <f ca="1">OFFSET(Sub3NameODC,$E35-1,1,1,1)</f>
        <v>0</v>
      </c>
      <c r="V34" s="195"/>
      <c r="W34" s="480">
        <f>U34+S34</f>
        <v>0</v>
      </c>
    </row>
    <row r="35" spans="1:23" ht="19.5" customHeight="1" thickBot="1" thickTop="1">
      <c r="A35" s="322"/>
      <c r="B35" s="199"/>
      <c r="C35" s="200"/>
      <c r="D35" s="104" t="str">
        <f>"Subtotal, Task "&amp;C30</f>
        <v>Subtotal, Task #</v>
      </c>
      <c r="E35" s="494">
        <v>33</v>
      </c>
      <c r="F35" s="339">
        <f>SUBTOTAL(9,F31:F34)</f>
        <v>0</v>
      </c>
      <c r="G35" s="302">
        <f>SUBTOTAL(9,G31:G34)</f>
        <v>0</v>
      </c>
      <c r="H35" s="105"/>
      <c r="I35" s="311">
        <f>SUBTOTAL(9,I31:I34)</f>
        <v>0</v>
      </c>
      <c r="J35" s="336">
        <f>SUBTOTAL(9,J31:J34)</f>
        <v>0</v>
      </c>
      <c r="K35" s="217"/>
      <c r="L35" s="323">
        <f>SUBTOTAL(9,L31:L34)</f>
        <v>0</v>
      </c>
      <c r="M35" s="664">
        <f>SUBTOTAL(9,M31:M34)</f>
        <v>0</v>
      </c>
      <c r="N35" s="217"/>
      <c r="O35" s="311">
        <f>SUBTOTAL(9,O31:O34)</f>
        <v>0</v>
      </c>
      <c r="P35" s="319">
        <f>SUBTOTAL(9,P31:P34)</f>
        <v>0</v>
      </c>
      <c r="Q35" s="258"/>
      <c r="R35" s="324">
        <f>SUBTOTAL(9,R31:R34)</f>
        <v>0</v>
      </c>
      <c r="S35" s="325">
        <f>SUBTOTAL(9,S31:S34)</f>
        <v>0</v>
      </c>
      <c r="T35" s="326"/>
      <c r="U35" s="335">
        <f>SUBTOTAL(9,U31:U34)</f>
        <v>0</v>
      </c>
      <c r="V35" s="326"/>
      <c r="W35" s="478">
        <f>SUBTOTAL(9,W31:W34)</f>
        <v>0</v>
      </c>
    </row>
    <row r="36" spans="1:23" ht="19.5" customHeight="1" thickBot="1" thickTop="1">
      <c r="A36" s="190"/>
      <c r="B36" s="13"/>
      <c r="C36" s="201"/>
      <c r="D36" s="201"/>
      <c r="E36" s="495"/>
      <c r="F36" s="292"/>
      <c r="G36" s="303"/>
      <c r="H36" s="202"/>
      <c r="I36" s="303"/>
      <c r="J36" s="303"/>
      <c r="K36" s="202"/>
      <c r="L36" s="303"/>
      <c r="M36" s="303"/>
      <c r="N36" s="202"/>
      <c r="O36" s="303"/>
      <c r="P36" s="303"/>
      <c r="Q36" s="303"/>
      <c r="R36" s="303"/>
      <c r="S36" s="303"/>
      <c r="T36" s="195"/>
      <c r="U36" s="303"/>
      <c r="V36" s="195"/>
      <c r="W36" s="303"/>
    </row>
    <row r="37" spans="1:23" ht="19.5" customHeight="1" thickBot="1" thickTop="1">
      <c r="A37" s="190"/>
      <c r="B37" s="100" t="str">
        <f ca="1">OFFSET(PrimeName,$E35+2,-8,1,1)</f>
        <v>#</v>
      </c>
      <c r="C37" s="108" t="str">
        <f ca="1">OFFSET(PrimeName,$E35+2,-7,1,1)</f>
        <v>#</v>
      </c>
      <c r="D37" s="109" t="str">
        <f ca="1">OFFSET(PrimeName,$E35+2,-6,1,1)</f>
        <v>TITLE</v>
      </c>
      <c r="E37" s="493"/>
      <c r="F37" s="293"/>
      <c r="G37" s="304"/>
      <c r="H37" s="203"/>
      <c r="I37" s="304"/>
      <c r="J37" s="304"/>
      <c r="K37" s="203"/>
      <c r="L37" s="304"/>
      <c r="M37" s="304"/>
      <c r="N37" s="203"/>
      <c r="O37" s="304"/>
      <c r="P37" s="304"/>
      <c r="Q37" s="304"/>
      <c r="R37" s="304"/>
      <c r="S37" s="304"/>
      <c r="T37" s="195"/>
      <c r="U37" s="320"/>
      <c r="V37" s="195"/>
      <c r="W37" s="320"/>
    </row>
    <row r="38" spans="1:23" ht="19.5" customHeight="1" thickTop="1">
      <c r="A38" s="190"/>
      <c r="B38" s="191"/>
      <c r="C38" s="192"/>
      <c r="D38" s="193" t="str">
        <f>PrimeName</f>
        <v>PRIME'S Name</v>
      </c>
      <c r="E38" s="492"/>
      <c r="F38" s="337">
        <f ca="1">OFFSET(PrimeName,$E42,0,1,1)</f>
        <v>0</v>
      </c>
      <c r="G38" s="300">
        <f ca="1">OFFSET(PrimeName,$E42,1,1,1)</f>
        <v>0</v>
      </c>
      <c r="H38" s="140">
        <f>PrimeOverheadRate</f>
        <v>0</v>
      </c>
      <c r="I38" s="310">
        <f>H38*G38</f>
        <v>0</v>
      </c>
      <c r="J38" s="317">
        <f ca="1">OFFSET(PrimeName,$E42,2,1,1)</f>
        <v>0</v>
      </c>
      <c r="K38" s="657">
        <f>PrimeEscalation</f>
        <v>0</v>
      </c>
      <c r="L38" s="277">
        <f>M38-J38</f>
        <v>0</v>
      </c>
      <c r="M38" s="317">
        <f ca="1">OFFSET(PrimeNameEscalation,$E42-1,3,1,1)</f>
        <v>0</v>
      </c>
      <c r="N38" s="215">
        <f>PrimeFee</f>
        <v>0</v>
      </c>
      <c r="O38" s="317">
        <f ca="1">OFFSET(PrimeNameEscalation,$E42-1,6,1,1)</f>
        <v>0</v>
      </c>
      <c r="P38" s="661">
        <f>O38+M38</f>
        <v>0</v>
      </c>
      <c r="Q38" s="204">
        <f>PrimeAPCRate</f>
        <v>0</v>
      </c>
      <c r="R38" s="271">
        <f>Q38*F38</f>
        <v>0</v>
      </c>
      <c r="S38" s="268">
        <f>P38+R38</f>
        <v>0</v>
      </c>
      <c r="T38" s="195"/>
      <c r="U38" s="333">
        <f ca="1">OFFSET(PrimeNameODC,$E42-1,1,1,1)</f>
        <v>0</v>
      </c>
      <c r="V38" s="195"/>
      <c r="W38" s="479">
        <f>U38+S38</f>
        <v>0</v>
      </c>
    </row>
    <row r="39" spans="1:23" ht="19.5" customHeight="1">
      <c r="A39" s="190"/>
      <c r="B39" s="191"/>
      <c r="C39" s="192"/>
      <c r="D39" s="197" t="str">
        <f>SUB1Name</f>
        <v>SUB #1's Name</v>
      </c>
      <c r="E39" s="494"/>
      <c r="F39" s="338">
        <f ca="1">OFFSET(SUB1Name,$E42,0,1,1)</f>
        <v>0</v>
      </c>
      <c r="G39" s="301">
        <f ca="1">OFFSET(SUB1Name,$E42,1,1,1)</f>
        <v>0</v>
      </c>
      <c r="H39" s="142">
        <f>Sub1OverheadRate</f>
        <v>0</v>
      </c>
      <c r="I39" s="219">
        <f>H39*G39</f>
        <v>0</v>
      </c>
      <c r="J39" s="318">
        <f ca="1">OFFSET(SUB1Name,$E42,2,1,1)</f>
        <v>0</v>
      </c>
      <c r="K39" s="658">
        <f>Sub1Escalation</f>
        <v>0</v>
      </c>
      <c r="L39" s="278">
        <f>M39-J39</f>
        <v>0</v>
      </c>
      <c r="M39" s="318">
        <f ca="1">OFFSET(Sub1NameEscalation,$E42-1,3,1,1)</f>
        <v>0</v>
      </c>
      <c r="N39" s="216">
        <f>Sub1Fee</f>
        <v>0</v>
      </c>
      <c r="O39" s="318">
        <f ca="1">OFFSET(Sub1NameEscalation,$E42-1,6,1,1)</f>
        <v>0</v>
      </c>
      <c r="P39" s="662">
        <f>O39+M39</f>
        <v>0</v>
      </c>
      <c r="Q39" s="205">
        <f>Sub1APCRate</f>
        <v>0</v>
      </c>
      <c r="R39" s="272">
        <f>Q39*F39</f>
        <v>0</v>
      </c>
      <c r="S39" s="269">
        <f>P39+R39</f>
        <v>0</v>
      </c>
      <c r="T39" s="195"/>
      <c r="U39" s="334">
        <f ca="1">OFFSET(Sub1NameODC,$E42-1,1,1,1)</f>
        <v>0</v>
      </c>
      <c r="V39" s="195"/>
      <c r="W39" s="480">
        <f>U39+S39</f>
        <v>0</v>
      </c>
    </row>
    <row r="40" spans="1:23" ht="19.5" customHeight="1">
      <c r="A40" s="190"/>
      <c r="B40" s="191"/>
      <c r="C40" s="192"/>
      <c r="D40" s="197" t="str">
        <f>SUB2Name</f>
        <v>SUB #2's Name</v>
      </c>
      <c r="E40" s="494"/>
      <c r="F40" s="338">
        <f ca="1">OFFSET(SUB2Name,$E42,0,1,1)</f>
        <v>0</v>
      </c>
      <c r="G40" s="301">
        <f ca="1">OFFSET(SUB2Name,$E42,1,1,1)</f>
        <v>0</v>
      </c>
      <c r="H40" s="142">
        <f>Sub2OverheadRate</f>
        <v>0</v>
      </c>
      <c r="I40" s="219">
        <f>H40*G40</f>
        <v>0</v>
      </c>
      <c r="J40" s="318">
        <f ca="1">OFFSET(SUB2Name,$E42,2,1,1)</f>
        <v>0</v>
      </c>
      <c r="K40" s="658">
        <f>Sub2Escalation</f>
        <v>0</v>
      </c>
      <c r="L40" s="278">
        <f>M40-J40</f>
        <v>0</v>
      </c>
      <c r="M40" s="318">
        <f ca="1">OFFSET(Sub2NameEscalation,$E42-1,3,1,1)</f>
        <v>0</v>
      </c>
      <c r="N40" s="216">
        <f>Sub2Fee</f>
        <v>0</v>
      </c>
      <c r="O40" s="318">
        <f ca="1">OFFSET(Sub2NameEscalation,$E42-1,6,1,1)</f>
        <v>0</v>
      </c>
      <c r="P40" s="662">
        <f>O40+M40</f>
        <v>0</v>
      </c>
      <c r="Q40" s="205">
        <f>Sub2APCRate</f>
        <v>0</v>
      </c>
      <c r="R40" s="272">
        <f>Q40*F40</f>
        <v>0</v>
      </c>
      <c r="S40" s="269">
        <f>P40+R40</f>
        <v>0</v>
      </c>
      <c r="T40" s="195"/>
      <c r="U40" s="334">
        <f ca="1">OFFSET(Sub2NameODC,$E42-1,1,1,1)</f>
        <v>0</v>
      </c>
      <c r="V40" s="195"/>
      <c r="W40" s="480">
        <f>U40+S40</f>
        <v>0</v>
      </c>
    </row>
    <row r="41" spans="1:23" ht="19.5" customHeight="1" thickBot="1">
      <c r="A41" s="190"/>
      <c r="B41" s="191"/>
      <c r="C41" s="192"/>
      <c r="D41" s="197" t="str">
        <f>SUB3Name</f>
        <v>SUB #3's Name</v>
      </c>
      <c r="E41" s="494"/>
      <c r="F41" s="338">
        <f ca="1">OFFSET(SUB3Name,$E42,0,1,1)</f>
        <v>0</v>
      </c>
      <c r="G41" s="301">
        <f ca="1">OFFSET(SUB3Name,$E42,1,1,1)</f>
        <v>0</v>
      </c>
      <c r="H41" s="142">
        <f>Sub3OverheadRate</f>
        <v>0</v>
      </c>
      <c r="I41" s="219">
        <f>H41*G41</f>
        <v>0</v>
      </c>
      <c r="J41" s="318">
        <f ca="1">OFFSET(SUB3Name,$E42,2,1,1)</f>
        <v>0</v>
      </c>
      <c r="K41" s="659">
        <f>Sub3Escalation</f>
        <v>0</v>
      </c>
      <c r="L41" s="653">
        <f>M41-J41</f>
        <v>0</v>
      </c>
      <c r="M41" s="660">
        <f ca="1">OFFSET(Sub3NameEscalation,$E42-1,3,1,1)</f>
        <v>0</v>
      </c>
      <c r="N41" s="216">
        <f>Sub3Fee</f>
        <v>0</v>
      </c>
      <c r="O41" s="660">
        <f ca="1">OFFSET(Sub3NameEscalation,$E42-1,6,1,1)</f>
        <v>0</v>
      </c>
      <c r="P41" s="662">
        <f>O41+M41</f>
        <v>0</v>
      </c>
      <c r="Q41" s="205">
        <f>Sub3APCRate</f>
        <v>0</v>
      </c>
      <c r="R41" s="272">
        <f>Q41*F41</f>
        <v>0</v>
      </c>
      <c r="S41" s="269">
        <f>P41+R41</f>
        <v>0</v>
      </c>
      <c r="T41" s="195"/>
      <c r="U41" s="334">
        <f ca="1">OFFSET(Sub3NameODC,$E42-1,1,1,1)</f>
        <v>0</v>
      </c>
      <c r="V41" s="195"/>
      <c r="W41" s="480">
        <f>U41+S41</f>
        <v>0</v>
      </c>
    </row>
    <row r="42" spans="1:23" ht="19.5" customHeight="1" thickBot="1" thickTop="1">
      <c r="A42" s="322"/>
      <c r="B42" s="199"/>
      <c r="C42" s="200"/>
      <c r="D42" s="104" t="str">
        <f>"Subtotal, Task "&amp;C37</f>
        <v>Subtotal, Task #</v>
      </c>
      <c r="E42" s="494">
        <v>41</v>
      </c>
      <c r="F42" s="339">
        <f>SUBTOTAL(9,F38:F41)</f>
        <v>0</v>
      </c>
      <c r="G42" s="302">
        <f>SUBTOTAL(9,G38:G41)</f>
        <v>0</v>
      </c>
      <c r="H42" s="105"/>
      <c r="I42" s="311">
        <f>SUBTOTAL(9,I38:I41)</f>
        <v>0</v>
      </c>
      <c r="J42" s="336">
        <f>SUBTOTAL(9,J38:J41)</f>
        <v>0</v>
      </c>
      <c r="K42" s="217"/>
      <c r="L42" s="323">
        <f>SUBTOTAL(9,L38:L41)</f>
        <v>0</v>
      </c>
      <c r="M42" s="664">
        <f>SUBTOTAL(9,M38:M41)</f>
        <v>0</v>
      </c>
      <c r="N42" s="217"/>
      <c r="O42" s="311">
        <f>SUBTOTAL(9,O38:O41)</f>
        <v>0</v>
      </c>
      <c r="P42" s="319">
        <f>SUBTOTAL(9,P38:P41)</f>
        <v>0</v>
      </c>
      <c r="Q42" s="258"/>
      <c r="R42" s="324">
        <f>SUBTOTAL(9,R38:R41)</f>
        <v>0</v>
      </c>
      <c r="S42" s="325">
        <f>SUBTOTAL(9,S38:S41)</f>
        <v>0</v>
      </c>
      <c r="T42" s="326"/>
      <c r="U42" s="335">
        <f>SUBTOTAL(9,U38:U41)</f>
        <v>0</v>
      </c>
      <c r="V42" s="326"/>
      <c r="W42" s="478">
        <f>SUBTOTAL(9,W38:W41)</f>
        <v>0</v>
      </c>
    </row>
    <row r="43" spans="1:23" ht="19.5" customHeight="1" thickBot="1" thickTop="1">
      <c r="A43" s="190"/>
      <c r="B43" s="13"/>
      <c r="C43" s="201"/>
      <c r="D43" s="201"/>
      <c r="E43" s="495"/>
      <c r="F43" s="292"/>
      <c r="G43" s="303"/>
      <c r="H43" s="202"/>
      <c r="I43" s="303"/>
      <c r="J43" s="303"/>
      <c r="K43" s="202"/>
      <c r="L43" s="303"/>
      <c r="M43" s="303"/>
      <c r="N43" s="202"/>
      <c r="O43" s="303"/>
      <c r="P43" s="303"/>
      <c r="Q43" s="303"/>
      <c r="R43" s="303"/>
      <c r="S43" s="303"/>
      <c r="T43" s="195"/>
      <c r="U43" s="303"/>
      <c r="V43" s="195"/>
      <c r="W43" s="303"/>
    </row>
    <row r="44" spans="1:23" ht="19.5" customHeight="1" thickBot="1" thickTop="1">
      <c r="A44" s="190"/>
      <c r="B44" s="100" t="str">
        <f ca="1">OFFSET(PrimeName,$E42+2,-8,1,1)</f>
        <v>#</v>
      </c>
      <c r="C44" s="108" t="str">
        <f ca="1">OFFSET(PrimeName,$E42+2,-7,1,1)</f>
        <v>#</v>
      </c>
      <c r="D44" s="109" t="str">
        <f ca="1">OFFSET(PrimeName,$E42+2,-6,1,1)</f>
        <v>TITLE</v>
      </c>
      <c r="E44" s="493"/>
      <c r="F44" s="293"/>
      <c r="G44" s="304"/>
      <c r="H44" s="203"/>
      <c r="I44" s="304"/>
      <c r="J44" s="304"/>
      <c r="K44" s="203"/>
      <c r="L44" s="304"/>
      <c r="M44" s="304"/>
      <c r="N44" s="203"/>
      <c r="O44" s="304"/>
      <c r="P44" s="304"/>
      <c r="Q44" s="304"/>
      <c r="R44" s="304"/>
      <c r="S44" s="304"/>
      <c r="T44" s="195"/>
      <c r="U44" s="320"/>
      <c r="V44" s="195"/>
      <c r="W44" s="320"/>
    </row>
    <row r="45" spans="1:23" ht="19.5" customHeight="1" thickTop="1">
      <c r="A45" s="190"/>
      <c r="B45" s="191"/>
      <c r="C45" s="192"/>
      <c r="D45" s="193" t="str">
        <f>PrimeName</f>
        <v>PRIME'S Name</v>
      </c>
      <c r="E45" s="492"/>
      <c r="F45" s="337">
        <f ca="1">OFFSET(PrimeName,$E49,0,1,1)</f>
        <v>0</v>
      </c>
      <c r="G45" s="300">
        <f ca="1">OFFSET(PrimeName,$E49,1,1,1)</f>
        <v>0</v>
      </c>
      <c r="H45" s="140">
        <f>PrimeOverheadRate</f>
        <v>0</v>
      </c>
      <c r="I45" s="310">
        <f>H45*G45</f>
        <v>0</v>
      </c>
      <c r="J45" s="317">
        <f ca="1">OFFSET(PrimeName,$E49,2,1,1)</f>
        <v>0</v>
      </c>
      <c r="K45" s="657">
        <f>PrimeEscalation</f>
        <v>0</v>
      </c>
      <c r="L45" s="277">
        <f>M45-J45</f>
        <v>0</v>
      </c>
      <c r="M45" s="317">
        <f ca="1">OFFSET(PrimeNameEscalation,$E49-1,3,1,1)</f>
        <v>0</v>
      </c>
      <c r="N45" s="215">
        <f>PrimeFee</f>
        <v>0</v>
      </c>
      <c r="O45" s="317">
        <f ca="1">OFFSET(PrimeNameEscalation,$E49-1,6,1,1)</f>
        <v>0</v>
      </c>
      <c r="P45" s="661">
        <f>O45+M45</f>
        <v>0</v>
      </c>
      <c r="Q45" s="204">
        <f>PrimeAPCRate</f>
        <v>0</v>
      </c>
      <c r="R45" s="271">
        <f>Q45*F45</f>
        <v>0</v>
      </c>
      <c r="S45" s="268">
        <f>P45+R45</f>
        <v>0</v>
      </c>
      <c r="T45" s="195"/>
      <c r="U45" s="333">
        <f ca="1">OFFSET(PrimeNameODC,$E49-1,1,1,1)</f>
        <v>0</v>
      </c>
      <c r="V45" s="195"/>
      <c r="W45" s="479">
        <f>U45+S45</f>
        <v>0</v>
      </c>
    </row>
    <row r="46" spans="1:23" ht="19.5" customHeight="1">
      <c r="A46" s="190"/>
      <c r="B46" s="191"/>
      <c r="C46" s="192"/>
      <c r="D46" s="197" t="str">
        <f>SUB1Name</f>
        <v>SUB #1's Name</v>
      </c>
      <c r="E46" s="494"/>
      <c r="F46" s="338">
        <f ca="1">OFFSET(SUB1Name,$E49,0,1,1)</f>
        <v>0</v>
      </c>
      <c r="G46" s="301">
        <f ca="1">OFFSET(SUB1Name,$E49,1,1,1)</f>
        <v>0</v>
      </c>
      <c r="H46" s="142">
        <f>Sub1OverheadRate</f>
        <v>0</v>
      </c>
      <c r="I46" s="219">
        <f>H46*G46</f>
        <v>0</v>
      </c>
      <c r="J46" s="318">
        <f ca="1">OFFSET(SUB1Name,$E49,2,1,1)</f>
        <v>0</v>
      </c>
      <c r="K46" s="658">
        <f>Sub1Escalation</f>
        <v>0</v>
      </c>
      <c r="L46" s="278">
        <f>M46-J46</f>
        <v>0</v>
      </c>
      <c r="M46" s="318">
        <f ca="1">OFFSET(Sub1NameEscalation,$E49-1,3,1,1)</f>
        <v>0</v>
      </c>
      <c r="N46" s="216">
        <f>Sub1Fee</f>
        <v>0</v>
      </c>
      <c r="O46" s="318">
        <f ca="1">OFFSET(Sub1NameEscalation,$E49-1,6,1,1)</f>
        <v>0</v>
      </c>
      <c r="P46" s="662">
        <f>O46+M46</f>
        <v>0</v>
      </c>
      <c r="Q46" s="205">
        <f>Sub1APCRate</f>
        <v>0</v>
      </c>
      <c r="R46" s="272">
        <f>Q46*F46</f>
        <v>0</v>
      </c>
      <c r="S46" s="269">
        <f>P46+R46</f>
        <v>0</v>
      </c>
      <c r="T46" s="195"/>
      <c r="U46" s="334">
        <f ca="1">OFFSET(Sub1NameODC,$E49-1,1,1,1)</f>
        <v>0</v>
      </c>
      <c r="V46" s="195"/>
      <c r="W46" s="480">
        <f>U46+S46</f>
        <v>0</v>
      </c>
    </row>
    <row r="47" spans="1:23" ht="19.5" customHeight="1">
      <c r="A47" s="190"/>
      <c r="B47" s="191"/>
      <c r="C47" s="192"/>
      <c r="D47" s="197" t="str">
        <f>SUB2Name</f>
        <v>SUB #2's Name</v>
      </c>
      <c r="E47" s="494"/>
      <c r="F47" s="338">
        <f ca="1">OFFSET(SUB2Name,$E49,0,1,1)</f>
        <v>0</v>
      </c>
      <c r="G47" s="301">
        <f ca="1">OFFSET(SUB2Name,$E49,1,1,1)</f>
        <v>0</v>
      </c>
      <c r="H47" s="142">
        <f>Sub2OverheadRate</f>
        <v>0</v>
      </c>
      <c r="I47" s="219">
        <f>H47*G47</f>
        <v>0</v>
      </c>
      <c r="J47" s="318">
        <f ca="1">OFFSET(SUB2Name,$E49,2,1,1)</f>
        <v>0</v>
      </c>
      <c r="K47" s="658">
        <f>Sub2Escalation</f>
        <v>0</v>
      </c>
      <c r="L47" s="278">
        <f>M47-J47</f>
        <v>0</v>
      </c>
      <c r="M47" s="318">
        <f ca="1">OFFSET(Sub2NameEscalation,$E49-1,3,1,1)</f>
        <v>0</v>
      </c>
      <c r="N47" s="216">
        <f>Sub2Fee</f>
        <v>0</v>
      </c>
      <c r="O47" s="318">
        <f ca="1">OFFSET(Sub2NameEscalation,$E49-1,6,1,1)</f>
        <v>0</v>
      </c>
      <c r="P47" s="662">
        <f>O47+M47</f>
        <v>0</v>
      </c>
      <c r="Q47" s="205">
        <f>Sub2APCRate</f>
        <v>0</v>
      </c>
      <c r="R47" s="272">
        <f>Q47*F47</f>
        <v>0</v>
      </c>
      <c r="S47" s="269">
        <f>P47+R47</f>
        <v>0</v>
      </c>
      <c r="T47" s="195"/>
      <c r="U47" s="334">
        <f ca="1">OFFSET(Sub2NameODC,$E49-1,1,1,1)</f>
        <v>0</v>
      </c>
      <c r="V47" s="195"/>
      <c r="W47" s="480">
        <f>U47+S47</f>
        <v>0</v>
      </c>
    </row>
    <row r="48" spans="1:23" ht="19.5" customHeight="1" thickBot="1">
      <c r="A48" s="190"/>
      <c r="B48" s="191"/>
      <c r="C48" s="192"/>
      <c r="D48" s="197" t="str">
        <f>SUB3Name</f>
        <v>SUB #3's Name</v>
      </c>
      <c r="E48" s="494"/>
      <c r="F48" s="338">
        <f ca="1">OFFSET(SUB3Name,$E49,0,1,1)</f>
        <v>0</v>
      </c>
      <c r="G48" s="301">
        <f ca="1">OFFSET(SUB3Name,$E49,1,1,1)</f>
        <v>0</v>
      </c>
      <c r="H48" s="142">
        <f>Sub3OverheadRate</f>
        <v>0</v>
      </c>
      <c r="I48" s="219">
        <f>H48*G48</f>
        <v>0</v>
      </c>
      <c r="J48" s="318">
        <f ca="1">OFFSET(SUB3Name,$E49,2,1,1)</f>
        <v>0</v>
      </c>
      <c r="K48" s="659">
        <f>Sub3Escalation</f>
        <v>0</v>
      </c>
      <c r="L48" s="653">
        <f>M48-J48</f>
        <v>0</v>
      </c>
      <c r="M48" s="660">
        <f ca="1">OFFSET(Sub3NameEscalation,$E49-1,3,1,1)</f>
        <v>0</v>
      </c>
      <c r="N48" s="216">
        <f>Sub3Fee</f>
        <v>0</v>
      </c>
      <c r="O48" s="660">
        <f ca="1">OFFSET(Sub3NameEscalation,$E49-1,6,1,1)</f>
        <v>0</v>
      </c>
      <c r="P48" s="662">
        <f>O48+M48</f>
        <v>0</v>
      </c>
      <c r="Q48" s="205">
        <f>Sub3APCRate</f>
        <v>0</v>
      </c>
      <c r="R48" s="272">
        <f>Q48*F48</f>
        <v>0</v>
      </c>
      <c r="S48" s="269">
        <f>P48+R48</f>
        <v>0</v>
      </c>
      <c r="T48" s="195"/>
      <c r="U48" s="334">
        <f ca="1">OFFSET(Sub3NameODC,$E49-1,1,1,1)</f>
        <v>0</v>
      </c>
      <c r="V48" s="195"/>
      <c r="W48" s="480">
        <f>U48+S48</f>
        <v>0</v>
      </c>
    </row>
    <row r="49" spans="1:23" ht="19.5" customHeight="1" thickBot="1" thickTop="1">
      <c r="A49" s="322"/>
      <c r="B49" s="199"/>
      <c r="C49" s="200"/>
      <c r="D49" s="104" t="str">
        <f>"Subtotal, Task "&amp;C44</f>
        <v>Subtotal, Task #</v>
      </c>
      <c r="E49" s="494">
        <v>49</v>
      </c>
      <c r="F49" s="339">
        <f>SUBTOTAL(9,F45:F48)</f>
        <v>0</v>
      </c>
      <c r="G49" s="302">
        <f>SUBTOTAL(9,G45:G48)</f>
        <v>0</v>
      </c>
      <c r="H49" s="105"/>
      <c r="I49" s="311">
        <f>SUBTOTAL(9,I45:I48)</f>
        <v>0</v>
      </c>
      <c r="J49" s="336">
        <f>SUBTOTAL(9,J45:J48)</f>
        <v>0</v>
      </c>
      <c r="K49" s="217"/>
      <c r="L49" s="323">
        <f>SUBTOTAL(9,L45:L48)</f>
        <v>0</v>
      </c>
      <c r="M49" s="664">
        <f>SUBTOTAL(9,M45:M48)</f>
        <v>0</v>
      </c>
      <c r="N49" s="217"/>
      <c r="O49" s="311">
        <f>SUBTOTAL(9,O45:O48)</f>
        <v>0</v>
      </c>
      <c r="P49" s="319">
        <f>SUBTOTAL(9,P45:P48)</f>
        <v>0</v>
      </c>
      <c r="Q49" s="258"/>
      <c r="R49" s="324">
        <f>SUBTOTAL(9,R45:R48)</f>
        <v>0</v>
      </c>
      <c r="S49" s="325">
        <f>SUBTOTAL(9,S45:S48)</f>
        <v>0</v>
      </c>
      <c r="T49" s="326"/>
      <c r="U49" s="335">
        <f>SUBTOTAL(9,U45:U48)</f>
        <v>0</v>
      </c>
      <c r="V49" s="326"/>
      <c r="W49" s="478">
        <f>SUBTOTAL(9,W45:W48)</f>
        <v>0</v>
      </c>
    </row>
    <row r="50" spans="1:23" ht="19.5" customHeight="1" thickBot="1" thickTop="1">
      <c r="A50" s="190"/>
      <c r="B50" s="13"/>
      <c r="C50" s="201"/>
      <c r="D50" s="201"/>
      <c r="E50" s="495"/>
      <c r="F50" s="292"/>
      <c r="G50" s="303"/>
      <c r="H50" s="202"/>
      <c r="I50" s="303"/>
      <c r="J50" s="303"/>
      <c r="K50" s="202"/>
      <c r="L50" s="303"/>
      <c r="M50" s="303"/>
      <c r="N50" s="202"/>
      <c r="O50" s="303"/>
      <c r="P50" s="303"/>
      <c r="Q50" s="303"/>
      <c r="R50" s="303"/>
      <c r="S50" s="303"/>
      <c r="T50" s="195"/>
      <c r="U50" s="303"/>
      <c r="V50" s="195"/>
      <c r="W50" s="303"/>
    </row>
    <row r="51" spans="1:23" ht="19.5" customHeight="1" thickBot="1" thickTop="1">
      <c r="A51" s="190"/>
      <c r="B51" s="100" t="str">
        <f ca="1">OFFSET(PrimeName,$E49+2,-8,1,1)</f>
        <v>#</v>
      </c>
      <c r="C51" s="108" t="str">
        <f ca="1">OFFSET(PrimeName,$E49+2,-7,1,1)</f>
        <v>#</v>
      </c>
      <c r="D51" s="109" t="str">
        <f ca="1">OFFSET(PrimeName,$E49+2,-6,1,1)</f>
        <v>TITLE</v>
      </c>
      <c r="E51" s="493"/>
      <c r="F51" s="293"/>
      <c r="G51" s="304"/>
      <c r="H51" s="203"/>
      <c r="I51" s="304"/>
      <c r="J51" s="304"/>
      <c r="K51" s="203"/>
      <c r="L51" s="304"/>
      <c r="M51" s="304"/>
      <c r="N51" s="203"/>
      <c r="O51" s="304"/>
      <c r="P51" s="304"/>
      <c r="Q51" s="304"/>
      <c r="R51" s="304"/>
      <c r="S51" s="304"/>
      <c r="T51" s="195"/>
      <c r="U51" s="320"/>
      <c r="V51" s="195"/>
      <c r="W51" s="320"/>
    </row>
    <row r="52" spans="1:23" ht="19.5" customHeight="1" thickTop="1">
      <c r="A52" s="190"/>
      <c r="B52" s="191"/>
      <c r="C52" s="192"/>
      <c r="D52" s="193" t="str">
        <f>PrimeName</f>
        <v>PRIME'S Name</v>
      </c>
      <c r="E52" s="500"/>
      <c r="F52" s="337">
        <f ca="1">OFFSET(PrimeName,$E56,0,1,1)</f>
        <v>0</v>
      </c>
      <c r="G52" s="300">
        <f ca="1">OFFSET(PrimeName,$E56,1,1,1)</f>
        <v>0</v>
      </c>
      <c r="H52" s="140">
        <f>PrimeOverheadRate</f>
        <v>0</v>
      </c>
      <c r="I52" s="310">
        <f>H52*G52</f>
        <v>0</v>
      </c>
      <c r="J52" s="317">
        <f ca="1">OFFSET(PrimeName,$E56,2,1,1)</f>
        <v>0</v>
      </c>
      <c r="K52" s="657">
        <f>PrimeEscalation</f>
        <v>0</v>
      </c>
      <c r="L52" s="277">
        <f>M52-J52</f>
        <v>0</v>
      </c>
      <c r="M52" s="317">
        <f ca="1">OFFSET(PrimeNameEscalation,$E56-1,3,1,1)</f>
        <v>0</v>
      </c>
      <c r="N52" s="215">
        <f>PrimeFee</f>
        <v>0</v>
      </c>
      <c r="O52" s="317">
        <f ca="1">OFFSET(PrimeNameEscalation,$E56-1,6,1,1)</f>
        <v>0</v>
      </c>
      <c r="P52" s="661">
        <f>O52+M52</f>
        <v>0</v>
      </c>
      <c r="Q52" s="204">
        <f>PrimeAPCRate</f>
        <v>0</v>
      </c>
      <c r="R52" s="271">
        <f>Q52*F52</f>
        <v>0</v>
      </c>
      <c r="S52" s="268">
        <f>P52+R52</f>
        <v>0</v>
      </c>
      <c r="T52" s="195"/>
      <c r="U52" s="333">
        <f ca="1">OFFSET(PrimeNameODC,$E56-1,1,1,1)</f>
        <v>0</v>
      </c>
      <c r="V52" s="195"/>
      <c r="W52" s="479">
        <f>U52+S52</f>
        <v>0</v>
      </c>
    </row>
    <row r="53" spans="1:23" ht="19.5" customHeight="1">
      <c r="A53" s="190"/>
      <c r="B53" s="191"/>
      <c r="C53" s="192"/>
      <c r="D53" s="197" t="str">
        <f>SUB1Name</f>
        <v>SUB #1's Name</v>
      </c>
      <c r="E53" s="494"/>
      <c r="F53" s="338">
        <f ca="1">OFFSET(SUB1Name,$E56,0,1,1)</f>
        <v>0</v>
      </c>
      <c r="G53" s="301">
        <f ca="1">OFFSET(SUB1Name,$E56,1,1,1)</f>
        <v>0</v>
      </c>
      <c r="H53" s="142">
        <f>Sub1OverheadRate</f>
        <v>0</v>
      </c>
      <c r="I53" s="219">
        <f>H53*G53</f>
        <v>0</v>
      </c>
      <c r="J53" s="318">
        <f ca="1">OFFSET(SUB1Name,$E56,2,1,1)</f>
        <v>0</v>
      </c>
      <c r="K53" s="658">
        <f>Sub1Escalation</f>
        <v>0</v>
      </c>
      <c r="L53" s="278">
        <f>M53-J53</f>
        <v>0</v>
      </c>
      <c r="M53" s="318">
        <f ca="1">OFFSET(Sub1NameEscalation,$E56-1,3,1,1)</f>
        <v>0</v>
      </c>
      <c r="N53" s="216">
        <f>Sub1Fee</f>
        <v>0</v>
      </c>
      <c r="O53" s="318">
        <f ca="1">OFFSET(Sub1NameEscalation,$E56-1,6,1,1)</f>
        <v>0</v>
      </c>
      <c r="P53" s="662">
        <f>O53+M53</f>
        <v>0</v>
      </c>
      <c r="Q53" s="205">
        <f>Sub1APCRate</f>
        <v>0</v>
      </c>
      <c r="R53" s="272">
        <f>Q53*F53</f>
        <v>0</v>
      </c>
      <c r="S53" s="269">
        <f>P53+R53</f>
        <v>0</v>
      </c>
      <c r="T53" s="195"/>
      <c r="U53" s="334">
        <f ca="1">OFFSET(Sub1NameODC,$E56-1,1,1,1)</f>
        <v>0</v>
      </c>
      <c r="V53" s="195"/>
      <c r="W53" s="480">
        <f>U53+S53</f>
        <v>0</v>
      </c>
    </row>
    <row r="54" spans="1:23" ht="19.5" customHeight="1">
      <c r="A54" s="190"/>
      <c r="B54" s="191"/>
      <c r="C54" s="192"/>
      <c r="D54" s="197" t="str">
        <f>SUB2Name</f>
        <v>SUB #2's Name</v>
      </c>
      <c r="E54" s="494"/>
      <c r="F54" s="338">
        <f ca="1">OFFSET(SUB2Name,$E56,0,1,1)</f>
        <v>0</v>
      </c>
      <c r="G54" s="301">
        <f ca="1">OFFSET(SUB2Name,$E56,1,1,1)</f>
        <v>0</v>
      </c>
      <c r="H54" s="142">
        <f>Sub2OverheadRate</f>
        <v>0</v>
      </c>
      <c r="I54" s="219">
        <f>H54*G54</f>
        <v>0</v>
      </c>
      <c r="J54" s="318">
        <f ca="1">OFFSET(SUB2Name,$E56,2,1,1)</f>
        <v>0</v>
      </c>
      <c r="K54" s="658">
        <f>Sub2Escalation</f>
        <v>0</v>
      </c>
      <c r="L54" s="278">
        <f>M54-J54</f>
        <v>0</v>
      </c>
      <c r="M54" s="318">
        <f ca="1">OFFSET(Sub2NameEscalation,$E56-1,3,1,1)</f>
        <v>0</v>
      </c>
      <c r="N54" s="216">
        <f>Sub2Fee</f>
        <v>0</v>
      </c>
      <c r="O54" s="318">
        <f ca="1">OFFSET(Sub2NameEscalation,$E56-1,6,1,1)</f>
        <v>0</v>
      </c>
      <c r="P54" s="662">
        <f>O54+M54</f>
        <v>0</v>
      </c>
      <c r="Q54" s="205">
        <f>Sub2APCRate</f>
        <v>0</v>
      </c>
      <c r="R54" s="272">
        <f>Q54*F54</f>
        <v>0</v>
      </c>
      <c r="S54" s="269">
        <f>P54+R54</f>
        <v>0</v>
      </c>
      <c r="T54" s="195"/>
      <c r="U54" s="334">
        <f ca="1">OFFSET(Sub2NameODC,$E56-1,1,1,1)</f>
        <v>0</v>
      </c>
      <c r="V54" s="195"/>
      <c r="W54" s="480">
        <f>U54+S54</f>
        <v>0</v>
      </c>
    </row>
    <row r="55" spans="1:23" ht="19.5" customHeight="1" thickBot="1">
      <c r="A55" s="190"/>
      <c r="B55" s="191"/>
      <c r="C55" s="192"/>
      <c r="D55" s="197" t="str">
        <f>SUB3Name</f>
        <v>SUB #3's Name</v>
      </c>
      <c r="E55" s="494"/>
      <c r="F55" s="338">
        <f ca="1">OFFSET(SUB3Name,$E56,0,1,1)</f>
        <v>0</v>
      </c>
      <c r="G55" s="301">
        <f ca="1">OFFSET(SUB3Name,$E56,1,1,1)</f>
        <v>0</v>
      </c>
      <c r="H55" s="142">
        <f>Sub3OverheadRate</f>
        <v>0</v>
      </c>
      <c r="I55" s="219">
        <f>H55*G55</f>
        <v>0</v>
      </c>
      <c r="J55" s="318">
        <f ca="1">OFFSET(SUB3Name,$E56,2,1,1)</f>
        <v>0</v>
      </c>
      <c r="K55" s="659">
        <f>Sub3Escalation</f>
        <v>0</v>
      </c>
      <c r="L55" s="653">
        <f>M55-J55</f>
        <v>0</v>
      </c>
      <c r="M55" s="660">
        <f ca="1">OFFSET(Sub3NameEscalation,$E56-1,3,1,1)</f>
        <v>0</v>
      </c>
      <c r="N55" s="216">
        <f>Sub3Fee</f>
        <v>0</v>
      </c>
      <c r="O55" s="660">
        <f ca="1">OFFSET(Sub3NameEscalation,$E56-1,6,1,1)</f>
        <v>0</v>
      </c>
      <c r="P55" s="662">
        <f>O55+M55</f>
        <v>0</v>
      </c>
      <c r="Q55" s="205">
        <f>Sub3APCRate</f>
        <v>0</v>
      </c>
      <c r="R55" s="272">
        <f>Q55*F55</f>
        <v>0</v>
      </c>
      <c r="S55" s="269">
        <f>P55+R55</f>
        <v>0</v>
      </c>
      <c r="T55" s="195"/>
      <c r="U55" s="334">
        <f ca="1">OFFSET(Sub3NameODC,$E56-1,1,1,1)</f>
        <v>0</v>
      </c>
      <c r="V55" s="195"/>
      <c r="W55" s="480">
        <f>U55+S55</f>
        <v>0</v>
      </c>
    </row>
    <row r="56" spans="1:23" ht="19.5" customHeight="1" thickBot="1" thickTop="1">
      <c r="A56" s="322"/>
      <c r="B56" s="199"/>
      <c r="C56" s="200"/>
      <c r="D56" s="104" t="str">
        <f>"Subtotal, Task "&amp;C51</f>
        <v>Subtotal, Task #</v>
      </c>
      <c r="E56" s="494">
        <v>57</v>
      </c>
      <c r="F56" s="339">
        <f>SUBTOTAL(9,F52:F55)</f>
        <v>0</v>
      </c>
      <c r="G56" s="302">
        <f>SUBTOTAL(9,G52:G55)</f>
        <v>0</v>
      </c>
      <c r="H56" s="105"/>
      <c r="I56" s="311">
        <f>SUBTOTAL(9,I52:I55)</f>
        <v>0</v>
      </c>
      <c r="J56" s="336">
        <f>SUBTOTAL(9,J52:J55)</f>
        <v>0</v>
      </c>
      <c r="K56" s="217"/>
      <c r="L56" s="323">
        <f>SUBTOTAL(9,L52:L55)</f>
        <v>0</v>
      </c>
      <c r="M56" s="664">
        <f>SUBTOTAL(9,M52:M55)</f>
        <v>0</v>
      </c>
      <c r="N56" s="217"/>
      <c r="O56" s="311">
        <f>SUBTOTAL(9,O52:O55)</f>
        <v>0</v>
      </c>
      <c r="P56" s="319">
        <f>SUBTOTAL(9,P52:P55)</f>
        <v>0</v>
      </c>
      <c r="Q56" s="258"/>
      <c r="R56" s="324">
        <f>SUBTOTAL(9,R52:R55)</f>
        <v>0</v>
      </c>
      <c r="S56" s="325">
        <f>SUBTOTAL(9,S52:S55)</f>
        <v>0</v>
      </c>
      <c r="T56" s="326"/>
      <c r="U56" s="335">
        <f>SUBTOTAL(9,U52:U55)</f>
        <v>0</v>
      </c>
      <c r="V56" s="326"/>
      <c r="W56" s="478">
        <f>SUBTOTAL(9,W52:W55)</f>
        <v>0</v>
      </c>
    </row>
    <row r="57" spans="1:23" ht="19.5" customHeight="1" thickBot="1" thickTop="1">
      <c r="A57" s="190"/>
      <c r="B57" s="13"/>
      <c r="C57" s="201"/>
      <c r="D57" s="201"/>
      <c r="E57" s="495"/>
      <c r="F57" s="292"/>
      <c r="G57" s="303"/>
      <c r="H57" s="202"/>
      <c r="I57" s="303"/>
      <c r="J57" s="303"/>
      <c r="K57" s="202"/>
      <c r="L57" s="303"/>
      <c r="M57" s="303"/>
      <c r="N57" s="202"/>
      <c r="O57" s="303"/>
      <c r="P57" s="303"/>
      <c r="Q57" s="303"/>
      <c r="R57" s="303"/>
      <c r="S57" s="303"/>
      <c r="T57" s="195"/>
      <c r="U57" s="303"/>
      <c r="V57" s="195"/>
      <c r="W57" s="303"/>
    </row>
    <row r="58" spans="1:23" ht="19.5" customHeight="1" thickBot="1" thickTop="1">
      <c r="A58" s="190"/>
      <c r="B58" s="100" t="str">
        <f ca="1">OFFSET(PrimeName,$E56+2,-8,1,1)</f>
        <v>#</v>
      </c>
      <c r="C58" s="108" t="str">
        <f ca="1">OFFSET(PrimeName,$E56+2,-7,1,1)</f>
        <v>#</v>
      </c>
      <c r="D58" s="109" t="str">
        <f ca="1">OFFSET(PrimeName,$E56+2,-6,1,1)</f>
        <v>TITLE</v>
      </c>
      <c r="E58" s="493"/>
      <c r="F58" s="293"/>
      <c r="G58" s="304"/>
      <c r="H58" s="203"/>
      <c r="I58" s="304"/>
      <c r="J58" s="304"/>
      <c r="K58" s="203"/>
      <c r="L58" s="304"/>
      <c r="M58" s="304"/>
      <c r="N58" s="203"/>
      <c r="O58" s="304"/>
      <c r="P58" s="304"/>
      <c r="Q58" s="304"/>
      <c r="R58" s="304"/>
      <c r="S58" s="304"/>
      <c r="T58" s="195"/>
      <c r="U58" s="320"/>
      <c r="V58" s="195"/>
      <c r="W58" s="320"/>
    </row>
    <row r="59" spans="1:23" ht="19.5" customHeight="1" thickTop="1">
      <c r="A59" s="190"/>
      <c r="B59" s="191"/>
      <c r="C59" s="192"/>
      <c r="D59" s="193" t="str">
        <f>PrimeName</f>
        <v>PRIME'S Name</v>
      </c>
      <c r="E59" s="492"/>
      <c r="F59" s="337">
        <f ca="1">OFFSET(PrimeName,$E63,0,1,1)</f>
        <v>0</v>
      </c>
      <c r="G59" s="300">
        <f ca="1">OFFSET(PrimeName,$E63,1,1,1)</f>
        <v>0</v>
      </c>
      <c r="H59" s="140">
        <f>PrimeOverheadRate</f>
        <v>0</v>
      </c>
      <c r="I59" s="310">
        <f>H59*G59</f>
        <v>0</v>
      </c>
      <c r="J59" s="317">
        <f ca="1">OFFSET(PrimeName,$E63,2,1,1)</f>
        <v>0</v>
      </c>
      <c r="K59" s="657">
        <f>PrimeEscalation</f>
        <v>0</v>
      </c>
      <c r="L59" s="277">
        <f>M59-J59</f>
        <v>0</v>
      </c>
      <c r="M59" s="317">
        <f ca="1">OFFSET(PrimeNameEscalation,$E63-1,3,1,1)</f>
        <v>0</v>
      </c>
      <c r="N59" s="215">
        <f>PrimeFee</f>
        <v>0</v>
      </c>
      <c r="O59" s="317">
        <f ca="1">OFFSET(PrimeNameEscalation,$E63-1,6,1,1)</f>
        <v>0</v>
      </c>
      <c r="P59" s="661">
        <f>O59+M59</f>
        <v>0</v>
      </c>
      <c r="Q59" s="204">
        <f>PrimeAPCRate</f>
        <v>0</v>
      </c>
      <c r="R59" s="271">
        <f>Q59*F59</f>
        <v>0</v>
      </c>
      <c r="S59" s="268">
        <f>P59+R59</f>
        <v>0</v>
      </c>
      <c r="T59" s="195"/>
      <c r="U59" s="333">
        <f ca="1">OFFSET(PrimeNameODC,$E63-1,1,1,1)</f>
        <v>0</v>
      </c>
      <c r="V59" s="195"/>
      <c r="W59" s="479">
        <f>U59+S59</f>
        <v>0</v>
      </c>
    </row>
    <row r="60" spans="1:23" ht="19.5" customHeight="1">
      <c r="A60" s="190"/>
      <c r="B60" s="191"/>
      <c r="C60" s="192"/>
      <c r="D60" s="197" t="str">
        <f>SUB1Name</f>
        <v>SUB #1's Name</v>
      </c>
      <c r="E60" s="494"/>
      <c r="F60" s="338">
        <f ca="1">OFFSET(SUB1Name,$E63,0,1,1)</f>
        <v>0</v>
      </c>
      <c r="G60" s="301">
        <f ca="1">OFFSET(SUB1Name,$E63,1,1,1)</f>
        <v>0</v>
      </c>
      <c r="H60" s="142">
        <f>Sub1OverheadRate</f>
        <v>0</v>
      </c>
      <c r="I60" s="219">
        <f>H60*G60</f>
        <v>0</v>
      </c>
      <c r="J60" s="318">
        <f ca="1">OFFSET(SUB1Name,$E63,2,1,1)</f>
        <v>0</v>
      </c>
      <c r="K60" s="658">
        <f>Sub1Escalation</f>
        <v>0</v>
      </c>
      <c r="L60" s="278">
        <f>M60-J60</f>
        <v>0</v>
      </c>
      <c r="M60" s="318">
        <f ca="1">OFFSET(Sub1NameEscalation,$E63-1,3,1,1)</f>
        <v>0</v>
      </c>
      <c r="N60" s="216">
        <f>Sub1Fee</f>
        <v>0</v>
      </c>
      <c r="O60" s="318">
        <f ca="1">OFFSET(Sub1NameEscalation,$E63-1,6,1,1)</f>
        <v>0</v>
      </c>
      <c r="P60" s="662">
        <f>O60+M60</f>
        <v>0</v>
      </c>
      <c r="Q60" s="205">
        <f>Sub1APCRate</f>
        <v>0</v>
      </c>
      <c r="R60" s="272">
        <f>Q60*F60</f>
        <v>0</v>
      </c>
      <c r="S60" s="269">
        <f>P60+R60</f>
        <v>0</v>
      </c>
      <c r="T60" s="195"/>
      <c r="U60" s="334">
        <f ca="1">OFFSET(Sub1NameODC,$E63-1,1,1,1)</f>
        <v>0</v>
      </c>
      <c r="V60" s="195"/>
      <c r="W60" s="480">
        <f>U60+S60</f>
        <v>0</v>
      </c>
    </row>
    <row r="61" spans="1:23" ht="19.5" customHeight="1">
      <c r="A61" s="190"/>
      <c r="B61" s="191"/>
      <c r="C61" s="192"/>
      <c r="D61" s="197" t="str">
        <f>SUB2Name</f>
        <v>SUB #2's Name</v>
      </c>
      <c r="E61" s="494"/>
      <c r="F61" s="338">
        <f ca="1">OFFSET(SUB2Name,$E63,0,1,1)</f>
        <v>0</v>
      </c>
      <c r="G61" s="301">
        <f ca="1">OFFSET(SUB2Name,$E63,1,1,1)</f>
        <v>0</v>
      </c>
      <c r="H61" s="142">
        <f>Sub2OverheadRate</f>
        <v>0</v>
      </c>
      <c r="I61" s="219">
        <f>H61*G61</f>
        <v>0</v>
      </c>
      <c r="J61" s="318">
        <f ca="1">OFFSET(SUB2Name,$E63,2,1,1)</f>
        <v>0</v>
      </c>
      <c r="K61" s="658">
        <f>Sub2Escalation</f>
        <v>0</v>
      </c>
      <c r="L61" s="278">
        <f>M61-J61</f>
        <v>0</v>
      </c>
      <c r="M61" s="318">
        <f ca="1">OFFSET(Sub2NameEscalation,$E63-1,3,1,1)</f>
        <v>0</v>
      </c>
      <c r="N61" s="216">
        <f>Sub2Fee</f>
        <v>0</v>
      </c>
      <c r="O61" s="318">
        <f ca="1">OFFSET(Sub2NameEscalation,$E63-1,6,1,1)</f>
        <v>0</v>
      </c>
      <c r="P61" s="662">
        <f>O61+M61</f>
        <v>0</v>
      </c>
      <c r="Q61" s="205">
        <f>Sub2APCRate</f>
        <v>0</v>
      </c>
      <c r="R61" s="272">
        <f>Q61*F61</f>
        <v>0</v>
      </c>
      <c r="S61" s="269">
        <f>P61+R61</f>
        <v>0</v>
      </c>
      <c r="T61" s="195"/>
      <c r="U61" s="334">
        <f ca="1">OFFSET(Sub2NameODC,$E63-1,1,1,1)</f>
        <v>0</v>
      </c>
      <c r="V61" s="195"/>
      <c r="W61" s="480">
        <f>U61+S61</f>
        <v>0</v>
      </c>
    </row>
    <row r="62" spans="1:23" ht="19.5" customHeight="1" thickBot="1">
      <c r="A62" s="190"/>
      <c r="B62" s="191"/>
      <c r="C62" s="192"/>
      <c r="D62" s="197" t="str">
        <f>SUB3Name</f>
        <v>SUB #3's Name</v>
      </c>
      <c r="E62" s="494"/>
      <c r="F62" s="338">
        <f ca="1">OFFSET(SUB3Name,$E63,0,1,1)</f>
        <v>0</v>
      </c>
      <c r="G62" s="301">
        <f ca="1">OFFSET(SUB3Name,$E63,1,1,1)</f>
        <v>0</v>
      </c>
      <c r="H62" s="142">
        <f>Sub3OverheadRate</f>
        <v>0</v>
      </c>
      <c r="I62" s="219">
        <f>H62*G62</f>
        <v>0</v>
      </c>
      <c r="J62" s="318">
        <f ca="1">OFFSET(SUB3Name,$E63,2,1,1)</f>
        <v>0</v>
      </c>
      <c r="K62" s="659">
        <f>Sub3Escalation</f>
        <v>0</v>
      </c>
      <c r="L62" s="653">
        <f>M62-J62</f>
        <v>0</v>
      </c>
      <c r="M62" s="660">
        <f ca="1">OFFSET(Sub3NameEscalation,$E63-1,3,1,1)</f>
        <v>0</v>
      </c>
      <c r="N62" s="216">
        <f>Sub3Fee</f>
        <v>0</v>
      </c>
      <c r="O62" s="660">
        <f ca="1">OFFSET(Sub3NameEscalation,$E63-1,6,1,1)</f>
        <v>0</v>
      </c>
      <c r="P62" s="662">
        <f>O62+M62</f>
        <v>0</v>
      </c>
      <c r="Q62" s="205">
        <f>Sub3APCRate</f>
        <v>0</v>
      </c>
      <c r="R62" s="272">
        <f>Q62*F62</f>
        <v>0</v>
      </c>
      <c r="S62" s="269">
        <f>P62+R62</f>
        <v>0</v>
      </c>
      <c r="T62" s="195"/>
      <c r="U62" s="334">
        <f ca="1">OFFSET(Sub3NameODC,$E63-1,1,1,1)</f>
        <v>0</v>
      </c>
      <c r="V62" s="195"/>
      <c r="W62" s="480">
        <f>U62+S62</f>
        <v>0</v>
      </c>
    </row>
    <row r="63" spans="1:23" ht="19.5" customHeight="1" thickBot="1" thickTop="1">
      <c r="A63" s="322"/>
      <c r="B63" s="199"/>
      <c r="C63" s="200"/>
      <c r="D63" s="104" t="str">
        <f>"Subtotal, Task "&amp;C58</f>
        <v>Subtotal, Task #</v>
      </c>
      <c r="E63" s="494">
        <v>65</v>
      </c>
      <c r="F63" s="339">
        <f>SUBTOTAL(9,F59:F62)</f>
        <v>0</v>
      </c>
      <c r="G63" s="302">
        <f>SUBTOTAL(9,G59:G62)</f>
        <v>0</v>
      </c>
      <c r="H63" s="105"/>
      <c r="I63" s="311">
        <f>SUBTOTAL(9,I59:I62)</f>
        <v>0</v>
      </c>
      <c r="J63" s="336">
        <f>SUBTOTAL(9,J59:J62)</f>
        <v>0</v>
      </c>
      <c r="K63" s="217"/>
      <c r="L63" s="323">
        <f>SUBTOTAL(9,L59:L62)</f>
        <v>0</v>
      </c>
      <c r="M63" s="664">
        <f>SUBTOTAL(9,M59:M62)</f>
        <v>0</v>
      </c>
      <c r="N63" s="217"/>
      <c r="O63" s="311">
        <f>SUBTOTAL(9,O59:O62)</f>
        <v>0</v>
      </c>
      <c r="P63" s="319">
        <f>SUBTOTAL(9,P59:P62)</f>
        <v>0</v>
      </c>
      <c r="Q63" s="258"/>
      <c r="R63" s="324">
        <f>SUBTOTAL(9,R59:R62)</f>
        <v>0</v>
      </c>
      <c r="S63" s="325">
        <f>SUBTOTAL(9,S59:S62)</f>
        <v>0</v>
      </c>
      <c r="T63" s="326"/>
      <c r="U63" s="335">
        <f>SUBTOTAL(9,U59:U62)</f>
        <v>0</v>
      </c>
      <c r="V63" s="326"/>
      <c r="W63" s="478">
        <f>SUBTOTAL(9,W59:W62)</f>
        <v>0</v>
      </c>
    </row>
    <row r="64" spans="1:23" ht="19.5" customHeight="1" thickBot="1" thickTop="1">
      <c r="A64" s="190"/>
      <c r="B64" s="13"/>
      <c r="C64" s="201"/>
      <c r="D64" s="201"/>
      <c r="E64" s="495"/>
      <c r="F64" s="292"/>
      <c r="G64" s="303"/>
      <c r="H64" s="202"/>
      <c r="I64" s="303"/>
      <c r="J64" s="303"/>
      <c r="K64" s="202"/>
      <c r="L64" s="303"/>
      <c r="M64" s="303"/>
      <c r="N64" s="202"/>
      <c r="O64" s="303"/>
      <c r="P64" s="303"/>
      <c r="Q64" s="303"/>
      <c r="R64" s="303"/>
      <c r="S64" s="303"/>
      <c r="T64" s="195"/>
      <c r="U64" s="303"/>
      <c r="V64" s="195"/>
      <c r="W64" s="303"/>
    </row>
    <row r="65" spans="1:23" ht="19.5" customHeight="1" thickBot="1" thickTop="1">
      <c r="A65" s="190"/>
      <c r="B65" s="100" t="str">
        <f ca="1">OFFSET(PrimeName,$E63+2,-8,1,1)</f>
        <v>#</v>
      </c>
      <c r="C65" s="108" t="str">
        <f ca="1">OFFSET(PrimeName,$E63+2,-7,1,1)</f>
        <v>#</v>
      </c>
      <c r="D65" s="109" t="str">
        <f ca="1">OFFSET(PrimeName,$E63+2,-6,1,1)</f>
        <v>TITLE</v>
      </c>
      <c r="E65" s="493"/>
      <c r="F65" s="293"/>
      <c r="G65" s="304"/>
      <c r="H65" s="203"/>
      <c r="I65" s="304"/>
      <c r="J65" s="304"/>
      <c r="K65" s="203"/>
      <c r="L65" s="304"/>
      <c r="M65" s="304"/>
      <c r="N65" s="203"/>
      <c r="O65" s="304"/>
      <c r="P65" s="304"/>
      <c r="Q65" s="304"/>
      <c r="R65" s="304"/>
      <c r="S65" s="304"/>
      <c r="T65" s="195"/>
      <c r="U65" s="320"/>
      <c r="V65" s="195"/>
      <c r="W65" s="320"/>
    </row>
    <row r="66" spans="1:23" ht="19.5" customHeight="1" thickTop="1">
      <c r="A66" s="190"/>
      <c r="B66" s="191"/>
      <c r="C66" s="192"/>
      <c r="D66" s="193" t="str">
        <f>PrimeName</f>
        <v>PRIME'S Name</v>
      </c>
      <c r="E66" s="492"/>
      <c r="F66" s="337">
        <f ca="1">OFFSET(PrimeName,$E70,0,1,1)</f>
        <v>0</v>
      </c>
      <c r="G66" s="300">
        <f ca="1">OFFSET(PrimeName,$E70,1,1,1)</f>
        <v>0</v>
      </c>
      <c r="H66" s="140">
        <f>PrimeOverheadRate</f>
        <v>0</v>
      </c>
      <c r="I66" s="310">
        <f>H66*G66</f>
        <v>0</v>
      </c>
      <c r="J66" s="317">
        <f ca="1">OFFSET(PrimeName,$E70,2,1,1)</f>
        <v>0</v>
      </c>
      <c r="K66" s="657">
        <f>PrimeEscalation</f>
        <v>0</v>
      </c>
      <c r="L66" s="277">
        <f>M66-J66</f>
        <v>0</v>
      </c>
      <c r="M66" s="317">
        <f ca="1">OFFSET(PrimeNameEscalation,$E70-1,3,1,1)</f>
        <v>0</v>
      </c>
      <c r="N66" s="215">
        <f>PrimeFee</f>
        <v>0</v>
      </c>
      <c r="O66" s="317">
        <f ca="1">OFFSET(PrimeNameEscalation,$E70-1,6,1,1)</f>
        <v>0</v>
      </c>
      <c r="P66" s="661">
        <f>O66+M66</f>
        <v>0</v>
      </c>
      <c r="Q66" s="204">
        <f>PrimeAPCRate</f>
        <v>0</v>
      </c>
      <c r="R66" s="271">
        <f>Q66*F66</f>
        <v>0</v>
      </c>
      <c r="S66" s="268">
        <f>P66+R66</f>
        <v>0</v>
      </c>
      <c r="T66" s="195"/>
      <c r="U66" s="333">
        <f ca="1">OFFSET(PrimeNameODC,$E70-1,1,1,1)</f>
        <v>0</v>
      </c>
      <c r="V66" s="195"/>
      <c r="W66" s="479">
        <f>U66+S66</f>
        <v>0</v>
      </c>
    </row>
    <row r="67" spans="1:23" ht="19.5" customHeight="1">
      <c r="A67" s="190"/>
      <c r="B67" s="191"/>
      <c r="C67" s="192"/>
      <c r="D67" s="197" t="str">
        <f>SUB1Name</f>
        <v>SUB #1's Name</v>
      </c>
      <c r="E67" s="494"/>
      <c r="F67" s="338">
        <f ca="1">OFFSET(SUB1Name,$E70,0,1,1)</f>
        <v>0</v>
      </c>
      <c r="G67" s="301">
        <f ca="1">OFFSET(SUB1Name,$E70,1,1,1)</f>
        <v>0</v>
      </c>
      <c r="H67" s="142">
        <f>Sub1OverheadRate</f>
        <v>0</v>
      </c>
      <c r="I67" s="219">
        <f>H67*G67</f>
        <v>0</v>
      </c>
      <c r="J67" s="318">
        <f ca="1">OFFSET(SUB1Name,$E70,2,1,1)</f>
        <v>0</v>
      </c>
      <c r="K67" s="658">
        <f>Sub1Escalation</f>
        <v>0</v>
      </c>
      <c r="L67" s="278">
        <f>M67-J67</f>
        <v>0</v>
      </c>
      <c r="M67" s="318">
        <f ca="1">OFFSET(Sub1NameEscalation,$E70-1,3,1,1)</f>
        <v>0</v>
      </c>
      <c r="N67" s="216">
        <f>Sub1Fee</f>
        <v>0</v>
      </c>
      <c r="O67" s="318">
        <f ca="1">OFFSET(Sub1NameEscalation,$E70-1,6,1,1)</f>
        <v>0</v>
      </c>
      <c r="P67" s="662">
        <f>O67+M67</f>
        <v>0</v>
      </c>
      <c r="Q67" s="205">
        <f>Sub1APCRate</f>
        <v>0</v>
      </c>
      <c r="R67" s="272">
        <f>Q67*F67</f>
        <v>0</v>
      </c>
      <c r="S67" s="269">
        <f>P67+R67</f>
        <v>0</v>
      </c>
      <c r="T67" s="195"/>
      <c r="U67" s="334">
        <f ca="1">OFFSET(Sub1NameODC,$E70-1,1,1,1)</f>
        <v>0</v>
      </c>
      <c r="V67" s="195"/>
      <c r="W67" s="480">
        <f>U67+S67</f>
        <v>0</v>
      </c>
    </row>
    <row r="68" spans="1:23" ht="19.5" customHeight="1">
      <c r="A68" s="190"/>
      <c r="B68" s="191"/>
      <c r="C68" s="192"/>
      <c r="D68" s="197" t="str">
        <f>SUB2Name</f>
        <v>SUB #2's Name</v>
      </c>
      <c r="E68" s="494"/>
      <c r="F68" s="338">
        <f ca="1">OFFSET(SUB2Name,$E70,0,1,1)</f>
        <v>0</v>
      </c>
      <c r="G68" s="301">
        <f ca="1">OFFSET(SUB2Name,$E70,1,1,1)</f>
        <v>0</v>
      </c>
      <c r="H68" s="142">
        <f>Sub2OverheadRate</f>
        <v>0</v>
      </c>
      <c r="I68" s="219">
        <f>H68*G68</f>
        <v>0</v>
      </c>
      <c r="J68" s="318">
        <f ca="1">OFFSET(SUB2Name,$E70,2,1,1)</f>
        <v>0</v>
      </c>
      <c r="K68" s="658">
        <f>Sub2Escalation</f>
        <v>0</v>
      </c>
      <c r="L68" s="278">
        <f>M68-J68</f>
        <v>0</v>
      </c>
      <c r="M68" s="318">
        <f ca="1">OFFSET(Sub2NameEscalation,$E70-1,3,1,1)</f>
        <v>0</v>
      </c>
      <c r="N68" s="216">
        <f>Sub2Fee</f>
        <v>0</v>
      </c>
      <c r="O68" s="318">
        <f ca="1">OFFSET(Sub2NameEscalation,$E70-1,6,1,1)</f>
        <v>0</v>
      </c>
      <c r="P68" s="662">
        <f>O68+M68</f>
        <v>0</v>
      </c>
      <c r="Q68" s="205">
        <f>Sub2APCRate</f>
        <v>0</v>
      </c>
      <c r="R68" s="272">
        <f>Q68*F68</f>
        <v>0</v>
      </c>
      <c r="S68" s="269">
        <f>P68+R68</f>
        <v>0</v>
      </c>
      <c r="T68" s="195"/>
      <c r="U68" s="334">
        <f ca="1">OFFSET(Sub2NameODC,$E70-1,1,1,1)</f>
        <v>0</v>
      </c>
      <c r="V68" s="195"/>
      <c r="W68" s="480">
        <f>U68+S68</f>
        <v>0</v>
      </c>
    </row>
    <row r="69" spans="1:23" ht="19.5" customHeight="1" thickBot="1">
      <c r="A69" s="190"/>
      <c r="B69" s="191"/>
      <c r="C69" s="192"/>
      <c r="D69" s="197" t="str">
        <f>SUB3Name</f>
        <v>SUB #3's Name</v>
      </c>
      <c r="E69" s="494"/>
      <c r="F69" s="338">
        <f ca="1">OFFSET(SUB3Name,$E70,0,1,1)</f>
        <v>0</v>
      </c>
      <c r="G69" s="301">
        <f ca="1">OFFSET(SUB3Name,$E70,1,1,1)</f>
        <v>0</v>
      </c>
      <c r="H69" s="142">
        <f>Sub3OverheadRate</f>
        <v>0</v>
      </c>
      <c r="I69" s="219">
        <f>H69*G69</f>
        <v>0</v>
      </c>
      <c r="J69" s="318">
        <f ca="1">OFFSET(SUB3Name,$E70,2,1,1)</f>
        <v>0</v>
      </c>
      <c r="K69" s="659">
        <f>Sub3Escalation</f>
        <v>0</v>
      </c>
      <c r="L69" s="653">
        <f>M69-J69</f>
        <v>0</v>
      </c>
      <c r="M69" s="660">
        <f ca="1">OFFSET(Sub3NameEscalation,$E70-1,3,1,1)</f>
        <v>0</v>
      </c>
      <c r="N69" s="216">
        <f>Sub3Fee</f>
        <v>0</v>
      </c>
      <c r="O69" s="660">
        <f ca="1">OFFSET(Sub3NameEscalation,$E70-1,6,1,1)</f>
        <v>0</v>
      </c>
      <c r="P69" s="662">
        <f>O69+M69</f>
        <v>0</v>
      </c>
      <c r="Q69" s="205">
        <f>Sub3APCRate</f>
        <v>0</v>
      </c>
      <c r="R69" s="272">
        <f>Q69*F69</f>
        <v>0</v>
      </c>
      <c r="S69" s="269">
        <f>P69+R69</f>
        <v>0</v>
      </c>
      <c r="T69" s="195"/>
      <c r="U69" s="334">
        <f ca="1">OFFSET(Sub3NameODC,$E70-1,1,1,1)</f>
        <v>0</v>
      </c>
      <c r="V69" s="195"/>
      <c r="W69" s="480">
        <f>U69+S69</f>
        <v>0</v>
      </c>
    </row>
    <row r="70" spans="1:23" ht="19.5" customHeight="1" thickBot="1" thickTop="1">
      <c r="A70" s="322"/>
      <c r="B70" s="199"/>
      <c r="C70" s="200"/>
      <c r="D70" s="104" t="str">
        <f>"Subtotal, Task "&amp;C65</f>
        <v>Subtotal, Task #</v>
      </c>
      <c r="E70" s="494">
        <v>73</v>
      </c>
      <c r="F70" s="339">
        <f>SUBTOTAL(9,F66:F69)</f>
        <v>0</v>
      </c>
      <c r="G70" s="302">
        <f>SUBTOTAL(9,G66:G69)</f>
        <v>0</v>
      </c>
      <c r="H70" s="105"/>
      <c r="I70" s="311">
        <f>SUBTOTAL(9,I66:I69)</f>
        <v>0</v>
      </c>
      <c r="J70" s="336">
        <f>SUBTOTAL(9,J66:J69)</f>
        <v>0</v>
      </c>
      <c r="K70" s="217"/>
      <c r="L70" s="323">
        <f>SUBTOTAL(9,L66:L69)</f>
        <v>0</v>
      </c>
      <c r="M70" s="664">
        <f>SUBTOTAL(9,M66:M69)</f>
        <v>0</v>
      </c>
      <c r="N70" s="217"/>
      <c r="O70" s="311">
        <f>SUBTOTAL(9,O66:O69)</f>
        <v>0</v>
      </c>
      <c r="P70" s="319">
        <f>SUBTOTAL(9,P66:P69)</f>
        <v>0</v>
      </c>
      <c r="Q70" s="258"/>
      <c r="R70" s="324">
        <f>SUBTOTAL(9,R66:R69)</f>
        <v>0</v>
      </c>
      <c r="S70" s="325">
        <f>SUBTOTAL(9,S66:S69)</f>
        <v>0</v>
      </c>
      <c r="T70" s="326"/>
      <c r="U70" s="335">
        <f>SUBTOTAL(9,U66:U69)</f>
        <v>0</v>
      </c>
      <c r="V70" s="326"/>
      <c r="W70" s="478">
        <f>SUBTOTAL(9,W66:W69)</f>
        <v>0</v>
      </c>
    </row>
    <row r="71" spans="1:23" ht="19.5" customHeight="1" thickBot="1" thickTop="1">
      <c r="A71" s="190"/>
      <c r="B71" s="13"/>
      <c r="C71" s="201"/>
      <c r="D71" s="201"/>
      <c r="E71" s="495"/>
      <c r="F71" s="292"/>
      <c r="G71" s="303"/>
      <c r="H71" s="202"/>
      <c r="I71" s="303"/>
      <c r="J71" s="303"/>
      <c r="K71" s="202"/>
      <c r="L71" s="303"/>
      <c r="M71" s="303"/>
      <c r="N71" s="202"/>
      <c r="O71" s="303"/>
      <c r="P71" s="303"/>
      <c r="Q71" s="303"/>
      <c r="R71" s="303"/>
      <c r="S71" s="303"/>
      <c r="T71" s="195"/>
      <c r="U71" s="303"/>
      <c r="V71" s="195"/>
      <c r="W71" s="303"/>
    </row>
    <row r="72" spans="1:23" ht="19.5" customHeight="1" thickBot="1" thickTop="1">
      <c r="A72" s="190"/>
      <c r="B72" s="100" t="str">
        <f ca="1">OFFSET(PrimeName,$E70+2,-8,1,1)</f>
        <v>#</v>
      </c>
      <c r="C72" s="108" t="str">
        <f ca="1">OFFSET(PrimeName,$E70+2,-7,1,1)</f>
        <v>#</v>
      </c>
      <c r="D72" s="109" t="str">
        <f ca="1">OFFSET(PrimeName,$E70+2,-6,1,1)</f>
        <v>TITLE</v>
      </c>
      <c r="E72" s="493"/>
      <c r="F72" s="293"/>
      <c r="G72" s="304"/>
      <c r="H72" s="203"/>
      <c r="I72" s="304"/>
      <c r="J72" s="304"/>
      <c r="K72" s="203"/>
      <c r="L72" s="304"/>
      <c r="M72" s="304"/>
      <c r="N72" s="203"/>
      <c r="O72" s="304"/>
      <c r="P72" s="304"/>
      <c r="Q72" s="304"/>
      <c r="R72" s="304"/>
      <c r="S72" s="304"/>
      <c r="T72" s="195"/>
      <c r="U72" s="320"/>
      <c r="V72" s="195"/>
      <c r="W72" s="320"/>
    </row>
    <row r="73" spans="1:23" ht="19.5" customHeight="1" thickTop="1">
      <c r="A73" s="190"/>
      <c r="B73" s="191"/>
      <c r="C73" s="192"/>
      <c r="D73" s="193" t="str">
        <f>PrimeName</f>
        <v>PRIME'S Name</v>
      </c>
      <c r="E73" s="492"/>
      <c r="F73" s="337">
        <f ca="1">OFFSET(PrimeName,$E77,0,1,1)</f>
        <v>0</v>
      </c>
      <c r="G73" s="300">
        <f ca="1">OFFSET(PrimeName,$E77,1,1,1)</f>
        <v>0</v>
      </c>
      <c r="H73" s="140">
        <f>PrimeOverheadRate</f>
        <v>0</v>
      </c>
      <c r="I73" s="310">
        <f>H73*G73</f>
        <v>0</v>
      </c>
      <c r="J73" s="317">
        <f ca="1">OFFSET(PrimeName,$E77,2,1,1)</f>
        <v>0</v>
      </c>
      <c r="K73" s="657">
        <f>PrimeEscalation</f>
        <v>0</v>
      </c>
      <c r="L73" s="277">
        <f>M73-J73</f>
        <v>0</v>
      </c>
      <c r="M73" s="317">
        <f ca="1">OFFSET(PrimeNameEscalation,$E77-1,3,1,1)</f>
        <v>0</v>
      </c>
      <c r="N73" s="215">
        <f>PrimeFee</f>
        <v>0</v>
      </c>
      <c r="O73" s="317">
        <f ca="1">OFFSET(PrimeNameEscalation,$E77-1,6,1,1)</f>
        <v>0</v>
      </c>
      <c r="P73" s="661">
        <f>O73+M73</f>
        <v>0</v>
      </c>
      <c r="Q73" s="204">
        <f>PrimeAPCRate</f>
        <v>0</v>
      </c>
      <c r="R73" s="271">
        <f>Q73*F73</f>
        <v>0</v>
      </c>
      <c r="S73" s="268">
        <f>P73+R73</f>
        <v>0</v>
      </c>
      <c r="T73" s="195"/>
      <c r="U73" s="333">
        <f ca="1">OFFSET(PrimeNameODC,$E77-1,1,1,1)</f>
        <v>0</v>
      </c>
      <c r="V73" s="195"/>
      <c r="W73" s="479">
        <f>U73+S73</f>
        <v>0</v>
      </c>
    </row>
    <row r="74" spans="1:23" ht="19.5" customHeight="1">
      <c r="A74" s="190"/>
      <c r="B74" s="191"/>
      <c r="C74" s="192"/>
      <c r="D74" s="197" t="str">
        <f>SUB1Name</f>
        <v>SUB #1's Name</v>
      </c>
      <c r="E74" s="494"/>
      <c r="F74" s="338">
        <f ca="1">OFFSET(SUB1Name,$E77,0,1,1)</f>
        <v>0</v>
      </c>
      <c r="G74" s="301">
        <f ca="1">OFFSET(SUB1Name,$E77,1,1,1)</f>
        <v>0</v>
      </c>
      <c r="H74" s="142">
        <f>Sub1OverheadRate</f>
        <v>0</v>
      </c>
      <c r="I74" s="219">
        <f>H74*G74</f>
        <v>0</v>
      </c>
      <c r="J74" s="318">
        <f ca="1">OFFSET(SUB1Name,$E77,2,1,1)</f>
        <v>0</v>
      </c>
      <c r="K74" s="658">
        <f>Sub1Escalation</f>
        <v>0</v>
      </c>
      <c r="L74" s="278">
        <f>M74-J74</f>
        <v>0</v>
      </c>
      <c r="M74" s="318">
        <f ca="1">OFFSET(Sub1NameEscalation,$E77-1,3,1,1)</f>
        <v>0</v>
      </c>
      <c r="N74" s="216">
        <f>Sub1Fee</f>
        <v>0</v>
      </c>
      <c r="O74" s="318">
        <f ca="1">OFFSET(Sub1NameEscalation,$E77-1,6,1,1)</f>
        <v>0</v>
      </c>
      <c r="P74" s="662">
        <f>O74+M74</f>
        <v>0</v>
      </c>
      <c r="Q74" s="205">
        <f>Sub1APCRate</f>
        <v>0</v>
      </c>
      <c r="R74" s="272">
        <f>Q74*F74</f>
        <v>0</v>
      </c>
      <c r="S74" s="269">
        <f>P74+R74</f>
        <v>0</v>
      </c>
      <c r="T74" s="195"/>
      <c r="U74" s="334">
        <f ca="1">OFFSET(Sub1NameODC,$E77-1,1,1,1)</f>
        <v>0</v>
      </c>
      <c r="V74" s="195"/>
      <c r="W74" s="480">
        <f>U74+S74</f>
        <v>0</v>
      </c>
    </row>
    <row r="75" spans="1:23" ht="19.5" customHeight="1">
      <c r="A75" s="190"/>
      <c r="B75" s="191"/>
      <c r="C75" s="192"/>
      <c r="D75" s="197" t="str">
        <f>SUB2Name</f>
        <v>SUB #2's Name</v>
      </c>
      <c r="E75" s="494"/>
      <c r="F75" s="338">
        <f ca="1">OFFSET(SUB2Name,$E77,0,1,1)</f>
        <v>0</v>
      </c>
      <c r="G75" s="301">
        <f ca="1">OFFSET(SUB2Name,$E77,1,1,1)</f>
        <v>0</v>
      </c>
      <c r="H75" s="142">
        <f>Sub2OverheadRate</f>
        <v>0</v>
      </c>
      <c r="I75" s="219">
        <f>H75*G75</f>
        <v>0</v>
      </c>
      <c r="J75" s="318">
        <f ca="1">OFFSET(SUB2Name,$E77,2,1,1)</f>
        <v>0</v>
      </c>
      <c r="K75" s="658">
        <f>Sub2Escalation</f>
        <v>0</v>
      </c>
      <c r="L75" s="278">
        <f>M75-J75</f>
        <v>0</v>
      </c>
      <c r="M75" s="318">
        <f ca="1">OFFSET(Sub2NameEscalation,$E77-1,3,1,1)</f>
        <v>0</v>
      </c>
      <c r="N75" s="216">
        <f>Sub2Fee</f>
        <v>0</v>
      </c>
      <c r="O75" s="318">
        <f ca="1">OFFSET(Sub2NameEscalation,$E77-1,6,1,1)</f>
        <v>0</v>
      </c>
      <c r="P75" s="662">
        <f>O75+M75</f>
        <v>0</v>
      </c>
      <c r="Q75" s="205">
        <f>Sub2APCRate</f>
        <v>0</v>
      </c>
      <c r="R75" s="272">
        <f>Q75*F75</f>
        <v>0</v>
      </c>
      <c r="S75" s="269">
        <f>P75+R75</f>
        <v>0</v>
      </c>
      <c r="T75" s="195"/>
      <c r="U75" s="334">
        <f ca="1">OFFSET(Sub2NameODC,$E77-1,1,1,1)</f>
        <v>0</v>
      </c>
      <c r="V75" s="195"/>
      <c r="W75" s="480">
        <f>U75+S75</f>
        <v>0</v>
      </c>
    </row>
    <row r="76" spans="1:23" ht="19.5" customHeight="1" thickBot="1">
      <c r="A76" s="190"/>
      <c r="B76" s="191"/>
      <c r="C76" s="192"/>
      <c r="D76" s="197" t="str">
        <f>SUB3Name</f>
        <v>SUB #3's Name</v>
      </c>
      <c r="E76" s="494"/>
      <c r="F76" s="338">
        <f ca="1">OFFSET(SUB3Name,$E77,0,1,1)</f>
        <v>0</v>
      </c>
      <c r="G76" s="301">
        <f ca="1">OFFSET(SUB3Name,$E77,1,1,1)</f>
        <v>0</v>
      </c>
      <c r="H76" s="142">
        <f>Sub3OverheadRate</f>
        <v>0</v>
      </c>
      <c r="I76" s="219">
        <f>H76*G76</f>
        <v>0</v>
      </c>
      <c r="J76" s="318">
        <f ca="1">OFFSET(SUB3Name,$E77,2,1,1)</f>
        <v>0</v>
      </c>
      <c r="K76" s="659">
        <f>Sub3Escalation</f>
        <v>0</v>
      </c>
      <c r="L76" s="653">
        <f>M76-J76</f>
        <v>0</v>
      </c>
      <c r="M76" s="660">
        <f ca="1">OFFSET(Sub3NameEscalation,$E77-1,3,1,1)</f>
        <v>0</v>
      </c>
      <c r="N76" s="216">
        <f>Sub3Fee</f>
        <v>0</v>
      </c>
      <c r="O76" s="660">
        <f ca="1">OFFSET(Sub3NameEscalation,$E77-1,6,1,1)</f>
        <v>0</v>
      </c>
      <c r="P76" s="662">
        <f>O76+M76</f>
        <v>0</v>
      </c>
      <c r="Q76" s="205">
        <f>Sub3APCRate</f>
        <v>0</v>
      </c>
      <c r="R76" s="272">
        <f>Q76*F76</f>
        <v>0</v>
      </c>
      <c r="S76" s="269">
        <f>P76+R76</f>
        <v>0</v>
      </c>
      <c r="T76" s="195"/>
      <c r="U76" s="334">
        <f ca="1">OFFSET(Sub3NameODC,$E77-1,1,1,1)</f>
        <v>0</v>
      </c>
      <c r="V76" s="195"/>
      <c r="W76" s="480">
        <f>U76+S76</f>
        <v>0</v>
      </c>
    </row>
    <row r="77" spans="1:23" ht="19.5" customHeight="1" thickBot="1" thickTop="1">
      <c r="A77" s="322"/>
      <c r="B77" s="199"/>
      <c r="C77" s="200"/>
      <c r="D77" s="104" t="str">
        <f>"Subtotal, Task "&amp;C72</f>
        <v>Subtotal, Task #</v>
      </c>
      <c r="E77" s="494">
        <v>81</v>
      </c>
      <c r="F77" s="339">
        <f>SUBTOTAL(9,F73:F76)</f>
        <v>0</v>
      </c>
      <c r="G77" s="302">
        <f>SUBTOTAL(9,G73:G76)</f>
        <v>0</v>
      </c>
      <c r="H77" s="105"/>
      <c r="I77" s="311">
        <f>SUBTOTAL(9,I73:I76)</f>
        <v>0</v>
      </c>
      <c r="J77" s="336">
        <f>SUBTOTAL(9,J73:J76)</f>
        <v>0</v>
      </c>
      <c r="K77" s="217"/>
      <c r="L77" s="323">
        <f>SUBTOTAL(9,L73:L76)</f>
        <v>0</v>
      </c>
      <c r="M77" s="664">
        <f>SUBTOTAL(9,M73:M76)</f>
        <v>0</v>
      </c>
      <c r="N77" s="217"/>
      <c r="O77" s="311">
        <f>SUBTOTAL(9,O73:O76)</f>
        <v>0</v>
      </c>
      <c r="P77" s="319">
        <f>SUBTOTAL(9,P73:P76)</f>
        <v>0</v>
      </c>
      <c r="Q77" s="258"/>
      <c r="R77" s="324">
        <f>SUBTOTAL(9,R73:R76)</f>
        <v>0</v>
      </c>
      <c r="S77" s="325">
        <f>SUBTOTAL(9,S73:S76)</f>
        <v>0</v>
      </c>
      <c r="T77" s="326"/>
      <c r="U77" s="335">
        <f>SUBTOTAL(9,U73:U76)</f>
        <v>0</v>
      </c>
      <c r="V77" s="326"/>
      <c r="W77" s="478">
        <f>SUBTOTAL(9,W73:W76)</f>
        <v>0</v>
      </c>
    </row>
    <row r="78" spans="1:23" ht="19.5" customHeight="1" thickBot="1" thickTop="1">
      <c r="A78" s="190"/>
      <c r="B78" s="13"/>
      <c r="C78" s="201"/>
      <c r="D78" s="201"/>
      <c r="E78" s="201"/>
      <c r="F78" s="292"/>
      <c r="G78" s="303"/>
      <c r="H78" s="202"/>
      <c r="I78" s="303"/>
      <c r="J78" s="303"/>
      <c r="K78" s="202"/>
      <c r="L78" s="303"/>
      <c r="M78" s="303"/>
      <c r="N78" s="202"/>
      <c r="O78" s="303"/>
      <c r="P78" s="303"/>
      <c r="Q78" s="303"/>
      <c r="R78" s="303"/>
      <c r="S78" s="303"/>
      <c r="T78" s="195"/>
      <c r="U78" s="303"/>
      <c r="V78" s="195"/>
      <c r="W78" s="303"/>
    </row>
    <row r="79" spans="1:23" ht="19.5" customHeight="1" thickBot="1" thickTop="1">
      <c r="A79" s="82"/>
      <c r="B79" s="13"/>
      <c r="C79" s="13"/>
      <c r="D79" s="111" t="s">
        <v>92</v>
      </c>
      <c r="E79" s="101"/>
      <c r="F79" s="340">
        <f>SUBTOTAL(9,F9:F78)</f>
        <v>0</v>
      </c>
      <c r="G79" s="305">
        <f>SUBTOTAL(9,G9:G78)</f>
        <v>0</v>
      </c>
      <c r="H79" s="112"/>
      <c r="I79" s="312">
        <f>SUBTOTAL(9,I9:I78)</f>
        <v>0</v>
      </c>
      <c r="J79" s="316">
        <f>SUBTOTAL(9,J9:J78)</f>
        <v>0</v>
      </c>
      <c r="K79" s="212"/>
      <c r="L79" s="316">
        <f>SUBTOTAL(9,L9:L78)</f>
        <v>0</v>
      </c>
      <c r="M79" s="316">
        <f>SUBTOTAL(9,M9:M78)</f>
        <v>0</v>
      </c>
      <c r="N79" s="212"/>
      <c r="O79" s="316">
        <f>SUBTOTAL(9,O9:O78)</f>
        <v>0</v>
      </c>
      <c r="P79" s="663">
        <f>SUBTOTAL(9,P9:P78)</f>
        <v>0</v>
      </c>
      <c r="Q79" s="258"/>
      <c r="R79" s="316">
        <f>SUBTOTAL(9,R9:R78)</f>
        <v>0</v>
      </c>
      <c r="S79" s="316">
        <f>SUBTOTAL(9,S9:S78)</f>
        <v>0</v>
      </c>
      <c r="T79" s="77"/>
      <c r="U79" s="321">
        <f>SUBTOTAL(9,U9:U78)</f>
        <v>0</v>
      </c>
      <c r="V79" s="113"/>
      <c r="W79" s="477">
        <f>SUBTOTAL(9,W9:W78)</f>
        <v>0</v>
      </c>
    </row>
    <row r="80" spans="1:23" ht="19.5" customHeight="1" thickBot="1" thickTop="1">
      <c r="A80" s="82"/>
      <c r="B80" s="13"/>
      <c r="C80" s="13"/>
      <c r="D80" s="13"/>
      <c r="E80" s="13"/>
      <c r="F80" s="294"/>
      <c r="G80" s="306"/>
      <c r="H80" s="13"/>
      <c r="I80" s="306"/>
      <c r="J80" s="306"/>
      <c r="K80" s="13"/>
      <c r="L80" s="306"/>
      <c r="M80" s="306"/>
      <c r="N80" s="13"/>
      <c r="O80" s="306"/>
      <c r="P80" s="306"/>
      <c r="Q80" s="306"/>
      <c r="R80" s="306"/>
      <c r="S80" s="306"/>
      <c r="T80" s="13"/>
      <c r="U80" s="306"/>
      <c r="V80" s="13"/>
      <c r="W80" s="306"/>
    </row>
    <row r="81" spans="1:23" ht="19.5" customHeight="1" thickBot="1">
      <c r="A81" s="82"/>
      <c r="B81" s="473" t="s">
        <v>65</v>
      </c>
      <c r="C81" s="474"/>
      <c r="D81" s="475"/>
      <c r="E81" s="13"/>
      <c r="F81" s="472"/>
      <c r="G81" s="472"/>
      <c r="H81" s="472"/>
      <c r="I81" s="472"/>
      <c r="J81" s="472"/>
      <c r="K81" s="472"/>
      <c r="L81" s="472"/>
      <c r="M81" s="472"/>
      <c r="N81" s="472"/>
      <c r="O81" s="472"/>
      <c r="P81" s="472"/>
      <c r="Q81" s="472"/>
      <c r="R81" s="472"/>
      <c r="S81" s="472"/>
      <c r="T81" s="13"/>
      <c r="U81" s="472"/>
      <c r="V81" s="13"/>
      <c r="W81" s="470">
        <f>'EXHIBIT B - Lump Sum ODC Calc'!E89</f>
        <v>0</v>
      </c>
    </row>
    <row r="82" spans="1:23" ht="19.5" customHeight="1" thickBot="1">
      <c r="A82" s="82"/>
      <c r="B82" s="110"/>
      <c r="C82" s="110"/>
      <c r="D82" s="110"/>
      <c r="E82" s="106"/>
      <c r="F82" s="295"/>
      <c r="G82" s="307"/>
      <c r="H82" s="107"/>
      <c r="I82" s="307"/>
      <c r="J82" s="307"/>
      <c r="K82" s="107"/>
      <c r="L82" s="307"/>
      <c r="M82" s="307"/>
      <c r="N82" s="107"/>
      <c r="O82" s="307"/>
      <c r="P82" s="307"/>
      <c r="Q82" s="307"/>
      <c r="R82" s="307"/>
      <c r="S82" s="307"/>
      <c r="T82" s="77"/>
      <c r="U82" s="307"/>
      <c r="V82" s="77"/>
      <c r="W82" s="307"/>
    </row>
    <row r="83" spans="1:23" ht="19.5" customHeight="1" thickBot="1" thickTop="1">
      <c r="A83" s="82"/>
      <c r="B83" s="13"/>
      <c r="C83" s="13"/>
      <c r="D83" s="111" t="s">
        <v>6</v>
      </c>
      <c r="E83" s="101"/>
      <c r="F83" s="340">
        <f>SUBTOTAL(9,F9:F81)</f>
        <v>0</v>
      </c>
      <c r="G83" s="305">
        <f>SUBTOTAL(9,G9:G81)</f>
        <v>0</v>
      </c>
      <c r="H83" s="112"/>
      <c r="I83" s="312">
        <f>SUBTOTAL(9,I9:I81)</f>
        <v>0</v>
      </c>
      <c r="J83" s="316">
        <f>SUBTOTAL(9,J9:J81)</f>
        <v>0</v>
      </c>
      <c r="K83" s="212"/>
      <c r="L83" s="316">
        <f>SUBTOTAL(9,L9:L81)</f>
        <v>0</v>
      </c>
      <c r="M83" s="316">
        <f>SUBTOTAL(9,M9:M81)</f>
        <v>0</v>
      </c>
      <c r="N83" s="212"/>
      <c r="O83" s="316">
        <f>SUBTOTAL(9,O9:O81)</f>
        <v>0</v>
      </c>
      <c r="P83" s="663">
        <f>SUBTOTAL(9,P9:P81)</f>
        <v>0</v>
      </c>
      <c r="Q83" s="258"/>
      <c r="R83" s="316">
        <f>SUBTOTAL(9,R9:R81)</f>
        <v>0</v>
      </c>
      <c r="S83" s="316">
        <f>SUBTOTAL(9,S9:S81)</f>
        <v>0</v>
      </c>
      <c r="T83" s="77"/>
      <c r="U83" s="321">
        <f>SUBTOTAL(9,U9:U81)</f>
        <v>0</v>
      </c>
      <c r="V83" s="113"/>
      <c r="W83" s="477">
        <f>SUBTOTAL(9,W9:W81)</f>
        <v>0</v>
      </c>
    </row>
    <row r="84" spans="1:23" ht="25.5" customHeight="1" thickBot="1" thickTop="1">
      <c r="A84" s="82"/>
      <c r="B84" s="77"/>
      <c r="C84" s="14"/>
      <c r="D84" s="114"/>
      <c r="E84" s="14"/>
      <c r="F84" s="296"/>
      <c r="G84" s="232"/>
      <c r="H84" s="115"/>
      <c r="I84" s="232"/>
      <c r="J84" s="232"/>
      <c r="K84" s="115"/>
      <c r="L84" s="232"/>
      <c r="M84" s="232"/>
      <c r="N84" s="115"/>
      <c r="O84" s="232"/>
      <c r="P84" s="232"/>
      <c r="Q84" s="232"/>
      <c r="R84" s="232"/>
      <c r="S84" s="232"/>
      <c r="T84" s="115"/>
      <c r="U84" s="232"/>
      <c r="V84" s="115"/>
      <c r="W84" s="232"/>
    </row>
    <row r="85" spans="1:23" ht="18" customHeight="1" thickBot="1">
      <c r="A85" s="82"/>
      <c r="B85" s="116"/>
      <c r="C85" s="117" t="s">
        <v>38</v>
      </c>
      <c r="D85" s="118"/>
      <c r="E85" s="119"/>
      <c r="F85" s="297"/>
      <c r="G85" s="308"/>
      <c r="H85" s="121"/>
      <c r="I85" s="231"/>
      <c r="J85" s="240"/>
      <c r="K85" s="120"/>
      <c r="L85" s="235"/>
      <c r="M85" s="235"/>
      <c r="N85" s="123"/>
      <c r="O85" s="235"/>
      <c r="P85" s="235"/>
      <c r="Q85" s="235"/>
      <c r="R85" s="235"/>
      <c r="S85" s="235"/>
      <c r="T85" s="120"/>
      <c r="U85" s="235"/>
      <c r="V85" s="125"/>
      <c r="W85" s="276"/>
    </row>
    <row r="86" ht="10.5" customHeight="1"/>
  </sheetData>
  <sheetProtection password="87C7" sheet="1" objects="1" scenarios="1"/>
  <mergeCells count="10">
    <mergeCell ref="W6:W7"/>
    <mergeCell ref="G7:J7"/>
    <mergeCell ref="U6:U7"/>
    <mergeCell ref="B7:D7"/>
    <mergeCell ref="K7:M7"/>
    <mergeCell ref="B8:D8"/>
    <mergeCell ref="F6:P6"/>
    <mergeCell ref="Q6:S6"/>
    <mergeCell ref="N7:O7"/>
    <mergeCell ref="Q7:S7"/>
  </mergeCells>
  <printOptions gridLines="1"/>
  <pageMargins left="1.18" right="0.5" top="0.62" bottom="0.66" header="0.49" footer="0.34"/>
  <pageSetup fitToHeight="1" fitToWidth="1" horizontalDpi="600" verticalDpi="600" orientation="landscape" pageOrder="overThenDown" paperSize="17" scale="34" r:id="rId2"/>
  <headerFooter alignWithMargins="0">
    <oddFooter>&amp;LPass 17&amp;R Printed or Viewed &amp;D
</oddFooter>
  </headerFooter>
  <rowBreaks count="1" manualBreakCount="1">
    <brk id="43" max="22" man="1"/>
  </rowBreaks>
  <drawing r:id="rId1"/>
</worksheet>
</file>

<file path=xl/worksheets/sheet8.xml><?xml version="1.0" encoding="utf-8"?>
<worksheet xmlns="http://schemas.openxmlformats.org/spreadsheetml/2006/main" xmlns:r="http://schemas.openxmlformats.org/officeDocument/2006/relationships">
  <sheetPr codeName="Sheet3">
    <pageSetUpPr fitToPage="1"/>
  </sheetPr>
  <dimension ref="A1:W94"/>
  <sheetViews>
    <sheetView zoomScale="75" zoomScaleNormal="75" zoomScalePageLayoutView="0" workbookViewId="0" topLeftCell="A1">
      <selection activeCell="A1" sqref="A1"/>
    </sheetView>
  </sheetViews>
  <sheetFormatPr defaultColWidth="9.140625" defaultRowHeight="12.75"/>
  <cols>
    <col min="4" max="4" width="43.00390625" style="0" customWidth="1"/>
    <col min="5" max="5" width="2.421875" style="0" customWidth="1"/>
    <col min="7" max="7" width="15.421875" style="0" customWidth="1"/>
    <col min="8" max="8" width="11.8515625" style="0" customWidth="1"/>
    <col min="9" max="9" width="16.140625" style="0" customWidth="1"/>
    <col min="10" max="10" width="13.7109375" style="0" customWidth="1"/>
    <col min="11" max="11" width="15.421875" style="0" customWidth="1"/>
    <col min="12" max="12" width="12.421875" style="0" customWidth="1"/>
    <col min="13" max="13" width="18.28125" style="0" customWidth="1"/>
    <col min="14" max="14" width="10.8515625" style="0" customWidth="1"/>
    <col min="15" max="15" width="14.140625" style="0" customWidth="1"/>
    <col min="16" max="16" width="2.421875" style="0" customWidth="1"/>
    <col min="17" max="17" width="13.8515625" style="0" customWidth="1"/>
    <col min="18" max="18" width="2.28125" style="0" customWidth="1"/>
    <col min="19" max="19" width="14.28125" style="0" customWidth="1"/>
  </cols>
  <sheetData>
    <row r="1" spans="1:19" ht="27.75" customHeight="1">
      <c r="A1" s="80" t="s">
        <v>176</v>
      </c>
      <c r="B1" s="127"/>
      <c r="C1" s="127"/>
      <c r="D1" s="127"/>
      <c r="E1" s="78"/>
      <c r="F1" s="290"/>
      <c r="G1" s="298"/>
      <c r="H1" s="250"/>
      <c r="I1" s="250"/>
      <c r="J1" s="250"/>
      <c r="K1" s="250"/>
      <c r="L1" s="78"/>
      <c r="M1" s="250"/>
      <c r="N1" s="250"/>
      <c r="O1" s="250"/>
      <c r="P1" s="78"/>
      <c r="Q1" s="250"/>
      <c r="R1" s="78"/>
      <c r="S1" s="250"/>
    </row>
    <row r="2" spans="1:19" ht="20.25" customHeight="1">
      <c r="A2" s="432" t="s">
        <v>74</v>
      </c>
      <c r="B2" s="433"/>
      <c r="C2" s="431">
        <f>'EXHIBIT B- LOE Detail Input'!D2</f>
        <v>0</v>
      </c>
      <c r="D2" s="434"/>
      <c r="E2" s="435"/>
      <c r="F2" s="447"/>
      <c r="G2" s="448"/>
      <c r="H2" s="251"/>
      <c r="I2" s="251"/>
      <c r="J2" s="251"/>
      <c r="K2" s="251"/>
      <c r="L2" s="83"/>
      <c r="M2" s="251"/>
      <c r="N2" s="251"/>
      <c r="O2" s="251"/>
      <c r="P2" s="82"/>
      <c r="Q2" s="263"/>
      <c r="R2" s="82"/>
      <c r="S2" s="251"/>
    </row>
    <row r="3" spans="1:19" ht="20.25" customHeight="1">
      <c r="A3" s="438" t="s">
        <v>31</v>
      </c>
      <c r="B3" s="439"/>
      <c r="C3" s="440">
        <f>'EXHIBIT B- LOE Detail Input'!D3</f>
        <v>0</v>
      </c>
      <c r="D3" s="441"/>
      <c r="E3" s="442"/>
      <c r="F3" s="447"/>
      <c r="G3" s="448"/>
      <c r="H3" s="251"/>
      <c r="I3" s="251"/>
      <c r="J3" s="251"/>
      <c r="K3" s="251"/>
      <c r="L3" s="83"/>
      <c r="M3" s="251"/>
      <c r="N3" s="251"/>
      <c r="O3" s="251"/>
      <c r="P3" s="82"/>
      <c r="Q3" s="263"/>
      <c r="R3" s="82"/>
      <c r="S3" s="251"/>
    </row>
    <row r="4" spans="1:19" ht="20.25" customHeight="1" thickBot="1">
      <c r="A4" s="445" t="s">
        <v>30</v>
      </c>
      <c r="B4" s="67"/>
      <c r="C4" s="440">
        <f>'EXHIBIT B- LOE Detail Input'!D4</f>
        <v>0</v>
      </c>
      <c r="D4" s="428"/>
      <c r="E4" s="429"/>
      <c r="F4" s="449"/>
      <c r="G4" s="450"/>
      <c r="H4" s="251"/>
      <c r="I4" s="251"/>
      <c r="J4" s="315"/>
      <c r="K4" s="315"/>
      <c r="L4" s="88"/>
      <c r="M4" s="243"/>
      <c r="N4" s="243"/>
      <c r="O4" s="243"/>
      <c r="P4" s="85"/>
      <c r="Q4" s="233"/>
      <c r="R4" s="86"/>
      <c r="S4" s="251"/>
    </row>
    <row r="5" spans="1:19" ht="39" customHeight="1" thickBot="1" thickTop="1">
      <c r="A5" s="82"/>
      <c r="B5" s="81"/>
      <c r="C5" s="81"/>
      <c r="D5" s="81"/>
      <c r="E5" s="496"/>
      <c r="F5" s="929" t="s">
        <v>7</v>
      </c>
      <c r="G5" s="930"/>
      <c r="H5" s="931"/>
      <c r="I5" s="931"/>
      <c r="J5" s="931"/>
      <c r="K5" s="931"/>
      <c r="L5" s="931"/>
      <c r="M5" s="932"/>
      <c r="N5" s="927" t="s">
        <v>88</v>
      </c>
      <c r="O5" s="928"/>
      <c r="P5" s="10"/>
      <c r="Q5" s="940" t="s">
        <v>90</v>
      </c>
      <c r="R5" s="97"/>
      <c r="S5" s="924" t="s">
        <v>39</v>
      </c>
    </row>
    <row r="6" spans="1:19" ht="39" customHeight="1" thickBot="1" thickTop="1">
      <c r="A6" s="82"/>
      <c r="B6" s="942" t="s">
        <v>177</v>
      </c>
      <c r="C6" s="943"/>
      <c r="D6" s="944"/>
      <c r="E6" s="497">
        <v>1</v>
      </c>
      <c r="F6" s="476" t="s">
        <v>2</v>
      </c>
      <c r="G6" s="936" t="s">
        <v>186</v>
      </c>
      <c r="H6" s="939"/>
      <c r="I6" s="939"/>
      <c r="J6" s="936" t="s">
        <v>185</v>
      </c>
      <c r="K6" s="946"/>
      <c r="L6" s="851" t="s">
        <v>94</v>
      </c>
      <c r="M6" s="467" t="s">
        <v>98</v>
      </c>
      <c r="N6" s="919" t="s">
        <v>96</v>
      </c>
      <c r="O6" s="951"/>
      <c r="P6" s="10"/>
      <c r="Q6" s="941"/>
      <c r="R6" s="97"/>
      <c r="S6" s="925"/>
    </row>
    <row r="7" spans="1:19" ht="93" customHeight="1" thickBot="1" thickTop="1">
      <c r="A7" s="82"/>
      <c r="B7" s="947" t="s">
        <v>178</v>
      </c>
      <c r="C7" s="948"/>
      <c r="D7" s="949"/>
      <c r="E7" s="496"/>
      <c r="F7" s="341" t="s">
        <v>47</v>
      </c>
      <c r="G7" s="254" t="s">
        <v>187</v>
      </c>
      <c r="H7" s="273" t="s">
        <v>188</v>
      </c>
      <c r="I7" s="259" t="s">
        <v>134</v>
      </c>
      <c r="J7" s="273" t="s">
        <v>132</v>
      </c>
      <c r="K7" s="265" t="s">
        <v>159</v>
      </c>
      <c r="L7" s="273" t="s">
        <v>210</v>
      </c>
      <c r="M7" s="267" t="s">
        <v>112</v>
      </c>
      <c r="N7" s="270" t="s">
        <v>89</v>
      </c>
      <c r="O7" s="267" t="s">
        <v>135</v>
      </c>
      <c r="P7" s="10"/>
      <c r="Q7" s="332" t="s">
        <v>97</v>
      </c>
      <c r="R7" s="99"/>
      <c r="S7" s="665"/>
    </row>
    <row r="8" spans="1:19" ht="21.75" thickBot="1" thickTop="1">
      <c r="A8" s="82"/>
      <c r="B8" s="167" t="str">
        <f>'EXHIBIT B- LOE Detail Input'!B8</f>
        <v>#</v>
      </c>
      <c r="C8" s="586" t="str">
        <f>'EXHIBIT B- LOE Detail Input'!C8</f>
        <v>#</v>
      </c>
      <c r="D8" s="167" t="str">
        <f>'EXHIBIT B- LOE Detail Input'!D8</f>
        <v>TITLE</v>
      </c>
      <c r="E8" s="493"/>
      <c r="F8" s="102"/>
      <c r="G8" s="226"/>
      <c r="H8" s="309"/>
      <c r="I8" s="229"/>
      <c r="J8" s="230"/>
      <c r="K8" s="230"/>
      <c r="L8" s="103"/>
      <c r="M8" s="226"/>
      <c r="N8" s="226"/>
      <c r="O8" s="226"/>
      <c r="P8" s="77"/>
      <c r="Q8" s="226"/>
      <c r="R8" s="77"/>
      <c r="S8" s="226"/>
    </row>
    <row r="9" spans="1:19" ht="18.75" customHeight="1" thickTop="1">
      <c r="A9" s="190"/>
      <c r="B9" s="591">
        <f>IF('EXHIBIT B- LOE Detail Input'!B9=0,"",'EXHIBIT B- LOE Detail Input'!B9)</f>
      </c>
      <c r="C9" s="591">
        <f>IF('EXHIBIT B- LOE Detail Input'!C9=0,"",'EXHIBIT B- LOE Detail Input'!C9)</f>
      </c>
      <c r="D9" s="592">
        <f>IF('EXHIBIT B- LOE Detail Input'!D9=0,"",'EXHIBIT B- LOE Detail Input'!D9)</f>
      </c>
      <c r="E9" s="498"/>
      <c r="F9" s="337">
        <f>'EXHIBIT B- LOE Detail Input'!H9</f>
        <v>0</v>
      </c>
      <c r="G9" s="300">
        <f>'EXHIBIT B- LOE Detail Input'!F9</f>
        <v>0</v>
      </c>
      <c r="H9" s="310">
        <f>I9-G9</f>
        <v>0</v>
      </c>
      <c r="I9" s="317">
        <f>'EXHIBIT B- LOE Detail Input'!G9</f>
        <v>0</v>
      </c>
      <c r="J9" s="277">
        <f>K9-I9</f>
        <v>0</v>
      </c>
      <c r="K9" s="317">
        <f>'EXHIBIT B - Escalation Input'!F9</f>
        <v>0</v>
      </c>
      <c r="L9" s="317">
        <f>'EXHIBIT B - Escalation Input'!H9</f>
        <v>0</v>
      </c>
      <c r="M9" s="661">
        <f>L9+K9</f>
        <v>0</v>
      </c>
      <c r="N9" s="271">
        <f>'EXHIBIT B - Escalation Input'!G9</f>
        <v>0</v>
      </c>
      <c r="O9" s="268">
        <f>M9+N9</f>
        <v>0</v>
      </c>
      <c r="P9" s="195"/>
      <c r="Q9" s="333">
        <f>'EXHIBIT B - Invoiced ODC Input'!E9</f>
        <v>0</v>
      </c>
      <c r="R9" s="195"/>
      <c r="S9" s="479">
        <f>Q9+O9</f>
        <v>0</v>
      </c>
    </row>
    <row r="10" spans="1:19" ht="19.5" customHeight="1">
      <c r="A10" s="190"/>
      <c r="B10" s="591">
        <f>IF('EXHIBIT B- LOE Detail Input'!B10=0,"",'EXHIBIT B- LOE Detail Input'!B10)</f>
      </c>
      <c r="C10" s="591">
        <f>IF('EXHIBIT B- LOE Detail Input'!C10=0,"",'EXHIBIT B- LOE Detail Input'!C10)</f>
      </c>
      <c r="D10" s="592">
        <f>IF('EXHIBIT B- LOE Detail Input'!D10=0,"",'EXHIBIT B- LOE Detail Input'!D10)</f>
      </c>
      <c r="E10" s="494"/>
      <c r="F10" s="338">
        <f>'EXHIBIT B- LOE Detail Input'!H10</f>
        <v>0</v>
      </c>
      <c r="G10" s="301">
        <f>'EXHIBIT B- LOE Detail Input'!F10</f>
        <v>0</v>
      </c>
      <c r="H10" s="219">
        <f>I10-G10</f>
        <v>0</v>
      </c>
      <c r="I10" s="318">
        <f>'EXHIBIT B- LOE Detail Input'!G10</f>
        <v>0</v>
      </c>
      <c r="J10" s="278">
        <f>K10-I10</f>
        <v>0</v>
      </c>
      <c r="K10" s="318">
        <f>'EXHIBIT B - Escalation Input'!F10</f>
        <v>0</v>
      </c>
      <c r="L10" s="318">
        <f>'EXHIBIT B - Escalation Input'!H10</f>
        <v>0</v>
      </c>
      <c r="M10" s="662">
        <f>L10+K10</f>
        <v>0</v>
      </c>
      <c r="N10" s="272">
        <f>'EXHIBIT B - Escalation Input'!G10</f>
        <v>0</v>
      </c>
      <c r="O10" s="269">
        <f>M10+N10</f>
        <v>0</v>
      </c>
      <c r="P10" s="195"/>
      <c r="Q10" s="334">
        <f>'EXHIBIT B - Invoiced ODC Input'!E10</f>
        <v>0</v>
      </c>
      <c r="R10" s="195"/>
      <c r="S10" s="480">
        <f>Q10+O10</f>
        <v>0</v>
      </c>
    </row>
    <row r="11" spans="1:19" ht="19.5" customHeight="1">
      <c r="A11" s="190"/>
      <c r="B11" s="591">
        <f>IF('EXHIBIT B- LOE Detail Input'!B11=0,"",'EXHIBIT B- LOE Detail Input'!B11)</f>
      </c>
      <c r="C11" s="591">
        <f>IF('EXHIBIT B- LOE Detail Input'!C11=0,"",'EXHIBIT B- LOE Detail Input'!C11)</f>
      </c>
      <c r="D11" s="592">
        <f>IF('EXHIBIT B- LOE Detail Input'!D11=0,"",'EXHIBIT B- LOE Detail Input'!D11)</f>
      </c>
      <c r="E11" s="494"/>
      <c r="F11" s="338">
        <f>'EXHIBIT B- LOE Detail Input'!H11</f>
        <v>0</v>
      </c>
      <c r="G11" s="301">
        <f>'EXHIBIT B- LOE Detail Input'!F11</f>
        <v>0</v>
      </c>
      <c r="H11" s="219">
        <f>I11-G11</f>
        <v>0</v>
      </c>
      <c r="I11" s="318">
        <f>'EXHIBIT B- LOE Detail Input'!G11</f>
        <v>0</v>
      </c>
      <c r="J11" s="278">
        <f>K11-I11</f>
        <v>0</v>
      </c>
      <c r="K11" s="318">
        <f>'EXHIBIT B - Escalation Input'!F11</f>
        <v>0</v>
      </c>
      <c r="L11" s="318">
        <f>'EXHIBIT B - Escalation Input'!H11</f>
        <v>0</v>
      </c>
      <c r="M11" s="662">
        <f>L11+K11</f>
        <v>0</v>
      </c>
      <c r="N11" s="272">
        <f>'EXHIBIT B - Escalation Input'!G11</f>
        <v>0</v>
      </c>
      <c r="O11" s="269">
        <f>M11+N11</f>
        <v>0</v>
      </c>
      <c r="P11" s="195"/>
      <c r="Q11" s="334">
        <f>'EXHIBIT B - Invoiced ODC Input'!E11</f>
        <v>0</v>
      </c>
      <c r="R11" s="195"/>
      <c r="S11" s="480">
        <f>Q11+O11</f>
        <v>0</v>
      </c>
    </row>
    <row r="12" spans="1:19" ht="19.5" customHeight="1">
      <c r="A12" s="190"/>
      <c r="B12" s="591">
        <f>IF('EXHIBIT B- LOE Detail Input'!B12=0,"",'EXHIBIT B- LOE Detail Input'!B12)</f>
      </c>
      <c r="C12" s="591">
        <f>IF('EXHIBIT B- LOE Detail Input'!C12=0,"",'EXHIBIT B- LOE Detail Input'!C12)</f>
      </c>
      <c r="D12" s="592">
        <f>IF('EXHIBIT B- LOE Detail Input'!D12=0,"",'EXHIBIT B- LOE Detail Input'!D12)</f>
      </c>
      <c r="E12" s="494"/>
      <c r="F12" s="338">
        <f>'EXHIBIT B- LOE Detail Input'!H12</f>
        <v>0</v>
      </c>
      <c r="G12" s="301">
        <f>'EXHIBIT B- LOE Detail Input'!F12</f>
        <v>0</v>
      </c>
      <c r="H12" s="219">
        <f>I12-G12</f>
        <v>0</v>
      </c>
      <c r="I12" s="318">
        <f>'EXHIBIT B- LOE Detail Input'!G12</f>
        <v>0</v>
      </c>
      <c r="J12" s="852">
        <f>K12-I12</f>
        <v>0</v>
      </c>
      <c r="K12" s="853">
        <f>'EXHIBIT B - Escalation Input'!F12</f>
        <v>0</v>
      </c>
      <c r="L12" s="853">
        <f>'EXHIBIT B - Escalation Input'!H12</f>
        <v>0</v>
      </c>
      <c r="M12" s="662">
        <f>L12+K12</f>
        <v>0</v>
      </c>
      <c r="N12" s="272">
        <f>'EXHIBIT B - Escalation Input'!G12</f>
        <v>0</v>
      </c>
      <c r="O12" s="269">
        <f>M12+N12</f>
        <v>0</v>
      </c>
      <c r="P12" s="195"/>
      <c r="Q12" s="334">
        <f>'EXHIBIT B - Invoiced ODC Input'!E12</f>
        <v>0</v>
      </c>
      <c r="R12" s="195"/>
      <c r="S12" s="480">
        <f>Q12+O12</f>
        <v>0</v>
      </c>
    </row>
    <row r="13" spans="1:19" ht="19.5" customHeight="1" thickBot="1">
      <c r="A13" s="858"/>
      <c r="B13" s="613">
        <f>IF('EXHIBIT B- LOE Detail Input'!B13=0,"",'EXHIBIT B- LOE Detail Input'!B13)</f>
      </c>
      <c r="C13" s="613">
        <f>IF('EXHIBIT B- LOE Detail Input'!C13=0,"",'EXHIBIT B- LOE Detail Input'!C13)</f>
      </c>
      <c r="D13" s="614">
        <f>IF('EXHIBIT B- LOE Detail Input'!D13=0,"",'EXHIBIT B- LOE Detail Input'!D13)</f>
      </c>
      <c r="E13" s="494">
        <v>9</v>
      </c>
      <c r="F13" s="338">
        <f>'EXHIBIT B- LOE Detail Input'!H13</f>
        <v>0</v>
      </c>
      <c r="G13" s="301">
        <f>'EXHIBIT B- LOE Detail Input'!F13</f>
        <v>0</v>
      </c>
      <c r="H13" s="219">
        <f>I13-G13</f>
        <v>0</v>
      </c>
      <c r="I13" s="318">
        <f>'EXHIBIT B- LOE Detail Input'!G13</f>
        <v>0</v>
      </c>
      <c r="J13" s="653">
        <f>K13-I13</f>
        <v>0</v>
      </c>
      <c r="K13" s="660">
        <f>'EXHIBIT B - Escalation Input'!F13</f>
        <v>0</v>
      </c>
      <c r="L13" s="660">
        <f>'EXHIBIT B - Escalation Input'!H13</f>
        <v>0</v>
      </c>
      <c r="M13" s="662">
        <f>L13+K13</f>
        <v>0</v>
      </c>
      <c r="N13" s="272">
        <f>'EXHIBIT B - Escalation Input'!G13</f>
        <v>0</v>
      </c>
      <c r="O13" s="269">
        <f>M13+N13</f>
        <v>0</v>
      </c>
      <c r="P13" s="195"/>
      <c r="Q13" s="334">
        <f>'EXHIBIT B - Invoiced ODC Input'!E13</f>
        <v>0</v>
      </c>
      <c r="R13" s="195"/>
      <c r="S13" s="480">
        <f>Q13+O13</f>
        <v>0</v>
      </c>
    </row>
    <row r="14" spans="1:19" ht="16.5" thickBot="1" thickTop="1">
      <c r="A14" s="859"/>
      <c r="B14" s="536"/>
      <c r="C14" s="627"/>
      <c r="D14" s="621" t="s">
        <v>8</v>
      </c>
      <c r="E14" s="866"/>
      <c r="F14" s="339">
        <f aca="true" t="shared" si="0" ref="F14:O14">SUBTOTAL(9,F9:F13)</f>
        <v>0</v>
      </c>
      <c r="G14" s="302">
        <f t="shared" si="0"/>
        <v>0</v>
      </c>
      <c r="H14" s="311">
        <f t="shared" si="0"/>
        <v>0</v>
      </c>
      <c r="I14" s="336">
        <f t="shared" si="0"/>
        <v>0</v>
      </c>
      <c r="J14" s="323">
        <f t="shared" si="0"/>
        <v>0</v>
      </c>
      <c r="K14" s="664">
        <f t="shared" si="0"/>
        <v>0</v>
      </c>
      <c r="L14" s="664">
        <f t="shared" si="0"/>
        <v>0</v>
      </c>
      <c r="M14" s="319">
        <f t="shared" si="0"/>
        <v>0</v>
      </c>
      <c r="N14" s="324">
        <f t="shared" si="0"/>
        <v>0</v>
      </c>
      <c r="O14" s="325">
        <f t="shared" si="0"/>
        <v>0</v>
      </c>
      <c r="P14" s="326"/>
      <c r="Q14" s="335">
        <f>SUBTOTAL(9,Q9:Q13)</f>
        <v>0</v>
      </c>
      <c r="R14" s="326"/>
      <c r="S14" s="478">
        <f>SUBTOTAL(9,S9:S13)</f>
        <v>0</v>
      </c>
    </row>
    <row r="15" spans="1:19" ht="13.5" thickTop="1">
      <c r="A15" s="860"/>
      <c r="B15" s="857"/>
      <c r="C15" s="857"/>
      <c r="D15" s="857"/>
      <c r="E15" s="857"/>
      <c r="F15" s="857"/>
      <c r="G15" s="857"/>
      <c r="H15" s="857"/>
      <c r="I15" s="861"/>
      <c r="J15" s="861"/>
      <c r="K15" s="861"/>
      <c r="L15" s="861"/>
      <c r="M15" s="861"/>
      <c r="N15" s="861"/>
      <c r="O15" s="861"/>
      <c r="P15" s="861"/>
      <c r="Q15" s="861"/>
      <c r="R15" s="861"/>
      <c r="S15" s="861"/>
    </row>
    <row r="16" spans="1:19" ht="15.75" thickBot="1">
      <c r="A16" s="859"/>
      <c r="B16" s="167" t="str">
        <f>'EXHIBIT B- LOE Detail Input'!B16</f>
        <v>#</v>
      </c>
      <c r="C16" s="586" t="str">
        <f>'EXHIBIT B- LOE Detail Input'!C16</f>
        <v>#</v>
      </c>
      <c r="D16" s="167" t="str">
        <f>'EXHIBIT B- LOE Detail Input'!D16</f>
        <v>TITLE</v>
      </c>
      <c r="E16" s="493"/>
      <c r="F16" s="102"/>
      <c r="G16" s="226"/>
      <c r="H16" s="309"/>
      <c r="I16" s="862"/>
      <c r="J16" s="862"/>
      <c r="K16" s="862"/>
      <c r="L16" s="863"/>
      <c r="M16" s="864"/>
      <c r="N16" s="864"/>
      <c r="O16" s="864"/>
      <c r="P16" s="865"/>
      <c r="Q16" s="864"/>
      <c r="R16" s="865"/>
      <c r="S16" s="864"/>
    </row>
    <row r="17" spans="1:19" ht="16.5" customHeight="1" thickTop="1">
      <c r="A17" s="859"/>
      <c r="B17" s="591">
        <f>IF('EXHIBIT B- LOE Detail Input'!B17=0,"",'EXHIBIT B- LOE Detail Input'!B17)</f>
      </c>
      <c r="C17" s="591">
        <f>IF('EXHIBIT B- LOE Detail Input'!C17=0,"",'EXHIBIT B- LOE Detail Input'!C17)</f>
      </c>
      <c r="D17" s="592">
        <f>IF('EXHIBIT B- LOE Detail Input'!D17=0,"",'EXHIBIT B- LOE Detail Input'!D17)</f>
      </c>
      <c r="E17" s="499"/>
      <c r="F17" s="337">
        <f>'EXHIBIT B- LOE Detail Input'!H17</f>
        <v>0</v>
      </c>
      <c r="G17" s="300">
        <f>'EXHIBIT B- LOE Detail Input'!F17</f>
        <v>0</v>
      </c>
      <c r="H17" s="310">
        <f>I17-G17</f>
        <v>0</v>
      </c>
      <c r="I17" s="317">
        <f>'EXHIBIT B- LOE Detail Input'!G17</f>
        <v>0</v>
      </c>
      <c r="J17" s="277">
        <f>K17-I17</f>
        <v>0</v>
      </c>
      <c r="K17" s="317">
        <f>'EXHIBIT B - Escalation Input'!F17</f>
        <v>0</v>
      </c>
      <c r="L17" s="317">
        <f>'EXHIBIT B - Escalation Input'!H17</f>
        <v>0</v>
      </c>
      <c r="M17" s="661">
        <f>L17+K17</f>
        <v>0</v>
      </c>
      <c r="N17" s="271">
        <f>'EXHIBIT B - Escalation Input'!G17</f>
        <v>0</v>
      </c>
      <c r="O17" s="268">
        <f>M17+N17</f>
        <v>0</v>
      </c>
      <c r="P17" s="195"/>
      <c r="Q17" s="333">
        <f>'EXHIBIT B - Invoiced ODC Input'!E17</f>
        <v>0</v>
      </c>
      <c r="R17" s="195"/>
      <c r="S17" s="479">
        <f>Q17+O17</f>
        <v>0</v>
      </c>
    </row>
    <row r="18" spans="1:19" ht="15.75" customHeight="1">
      <c r="A18" s="859"/>
      <c r="B18" s="591">
        <f>IF('EXHIBIT B- LOE Detail Input'!B18=0,"",'EXHIBIT B- LOE Detail Input'!B18)</f>
      </c>
      <c r="C18" s="591">
        <f>IF('EXHIBIT B- LOE Detail Input'!C18=0,"",'EXHIBIT B- LOE Detail Input'!C18)</f>
      </c>
      <c r="D18" s="592">
        <f>IF('EXHIBIT B- LOE Detail Input'!D18=0,"",'EXHIBIT B- LOE Detail Input'!D18)</f>
      </c>
      <c r="E18" s="494"/>
      <c r="F18" s="338">
        <f>'EXHIBIT B- LOE Detail Input'!H18</f>
        <v>0</v>
      </c>
      <c r="G18" s="301">
        <f>'EXHIBIT B- LOE Detail Input'!F18</f>
        <v>0</v>
      </c>
      <c r="H18" s="219">
        <f>I18-G18</f>
        <v>0</v>
      </c>
      <c r="I18" s="318">
        <f>'EXHIBIT B- LOE Detail Input'!G18</f>
        <v>0</v>
      </c>
      <c r="J18" s="278">
        <f>K18-I18</f>
        <v>0</v>
      </c>
      <c r="K18" s="318">
        <f>'EXHIBIT B - Escalation Input'!F18</f>
        <v>0</v>
      </c>
      <c r="L18" s="318">
        <f>'EXHIBIT B - Escalation Input'!H18</f>
        <v>0</v>
      </c>
      <c r="M18" s="662">
        <f>L18+K18</f>
        <v>0</v>
      </c>
      <c r="N18" s="272">
        <f>'EXHIBIT B - Escalation Input'!G18</f>
        <v>0</v>
      </c>
      <c r="O18" s="269">
        <f>M18+N18</f>
        <v>0</v>
      </c>
      <c r="P18" s="195"/>
      <c r="Q18" s="334">
        <f>'EXHIBIT B - Invoiced ODC Input'!E18</f>
        <v>0</v>
      </c>
      <c r="R18" s="195"/>
      <c r="S18" s="480">
        <f>Q18+O18</f>
        <v>0</v>
      </c>
    </row>
    <row r="19" spans="1:19" ht="16.5" customHeight="1">
      <c r="A19" s="859"/>
      <c r="B19" s="591">
        <f>IF('EXHIBIT B- LOE Detail Input'!B19=0,"",'EXHIBIT B- LOE Detail Input'!B19)</f>
      </c>
      <c r="C19" s="591">
        <f>IF('EXHIBIT B- LOE Detail Input'!C19=0,"",'EXHIBIT B- LOE Detail Input'!C19)</f>
      </c>
      <c r="D19" s="592">
        <f>IF('EXHIBIT B- LOE Detail Input'!D19=0,"",'EXHIBIT B- LOE Detail Input'!D19)</f>
      </c>
      <c r="E19" s="494"/>
      <c r="F19" s="338">
        <f>'EXHIBIT B- LOE Detail Input'!H19</f>
        <v>0</v>
      </c>
      <c r="G19" s="301">
        <f>'EXHIBIT B- LOE Detail Input'!F19</f>
        <v>0</v>
      </c>
      <c r="H19" s="219">
        <f>I19-G19</f>
        <v>0</v>
      </c>
      <c r="I19" s="318">
        <f>'EXHIBIT B- LOE Detail Input'!G19</f>
        <v>0</v>
      </c>
      <c r="J19" s="278">
        <f>K19-I19</f>
        <v>0</v>
      </c>
      <c r="K19" s="318">
        <f>'EXHIBIT B - Escalation Input'!F19</f>
        <v>0</v>
      </c>
      <c r="L19" s="318">
        <f>'EXHIBIT B - Escalation Input'!H19</f>
        <v>0</v>
      </c>
      <c r="M19" s="662">
        <f>L19+K19</f>
        <v>0</v>
      </c>
      <c r="N19" s="272">
        <f>'EXHIBIT B - Escalation Input'!G19</f>
        <v>0</v>
      </c>
      <c r="O19" s="269">
        <f>M19+N19</f>
        <v>0</v>
      </c>
      <c r="P19" s="195"/>
      <c r="Q19" s="334">
        <f>'EXHIBIT B - Invoiced ODC Input'!E19</f>
        <v>0</v>
      </c>
      <c r="R19" s="195"/>
      <c r="S19" s="480">
        <f>Q19+O19</f>
        <v>0</v>
      </c>
    </row>
    <row r="20" spans="1:19" ht="18" customHeight="1">
      <c r="A20" s="859"/>
      <c r="B20" s="591">
        <f>IF('EXHIBIT B- LOE Detail Input'!B20=0,"",'EXHIBIT B- LOE Detail Input'!B20)</f>
      </c>
      <c r="C20" s="591">
        <f>IF('EXHIBIT B- LOE Detail Input'!C20=0,"",'EXHIBIT B- LOE Detail Input'!C20)</f>
      </c>
      <c r="D20" s="592">
        <f>IF('EXHIBIT B- LOE Detail Input'!D20=0,"",'EXHIBIT B- LOE Detail Input'!D20)</f>
      </c>
      <c r="E20" s="494"/>
      <c r="F20" s="338">
        <f>'EXHIBIT B- LOE Detail Input'!H20</f>
        <v>0</v>
      </c>
      <c r="G20" s="301">
        <f>'EXHIBIT B- LOE Detail Input'!F20</f>
        <v>0</v>
      </c>
      <c r="H20" s="219">
        <f>I20-G20</f>
        <v>0</v>
      </c>
      <c r="I20" s="318">
        <f>'EXHIBIT B- LOE Detail Input'!G20</f>
        <v>0</v>
      </c>
      <c r="J20" s="852">
        <f>K20-I20</f>
        <v>0</v>
      </c>
      <c r="K20" s="853">
        <f>'EXHIBIT B - Escalation Input'!F20</f>
        <v>0</v>
      </c>
      <c r="L20" s="853">
        <f>'EXHIBIT B - Escalation Input'!H20</f>
        <v>0</v>
      </c>
      <c r="M20" s="662">
        <f>L20+K20</f>
        <v>0</v>
      </c>
      <c r="N20" s="272">
        <f>'EXHIBIT B - Escalation Input'!G20</f>
        <v>0</v>
      </c>
      <c r="O20" s="269">
        <f>M20+N20</f>
        <v>0</v>
      </c>
      <c r="P20" s="195"/>
      <c r="Q20" s="334">
        <f>'EXHIBIT B - Invoiced ODC Input'!E20</f>
        <v>0</v>
      </c>
      <c r="R20" s="195"/>
      <c r="S20" s="480">
        <f>Q20+O20</f>
        <v>0</v>
      </c>
    </row>
    <row r="21" spans="1:19" ht="18.75" customHeight="1" thickBot="1">
      <c r="A21" s="859"/>
      <c r="B21" s="613">
        <f>IF('EXHIBIT B- LOE Detail Input'!B21=0,"",'EXHIBIT B- LOE Detail Input'!B21)</f>
      </c>
      <c r="C21" s="613">
        <f>IF('EXHIBIT B- LOE Detail Input'!C21=0,"",'EXHIBIT B- LOE Detail Input'!C21)</f>
      </c>
      <c r="D21" s="614">
        <f>IF('EXHIBIT B- LOE Detail Input'!D21=0,"",'EXHIBIT B- LOE Detail Input'!D21)</f>
      </c>
      <c r="E21" s="494">
        <v>9</v>
      </c>
      <c r="F21" s="338">
        <f>'EXHIBIT B- LOE Detail Input'!H21</f>
        <v>0</v>
      </c>
      <c r="G21" s="301">
        <f>'EXHIBIT B- LOE Detail Input'!F21</f>
        <v>0</v>
      </c>
      <c r="H21" s="219">
        <f>I21-G21</f>
        <v>0</v>
      </c>
      <c r="I21" s="318">
        <f>'EXHIBIT B- LOE Detail Input'!G21</f>
        <v>0</v>
      </c>
      <c r="J21" s="653">
        <f>K21-I21</f>
        <v>0</v>
      </c>
      <c r="K21" s="660">
        <f>'EXHIBIT B - Escalation Input'!F21</f>
        <v>0</v>
      </c>
      <c r="L21" s="660">
        <f>'EXHIBIT B - Escalation Input'!H21</f>
        <v>0</v>
      </c>
      <c r="M21" s="662">
        <f>L21+K21</f>
        <v>0</v>
      </c>
      <c r="N21" s="272">
        <f>'EXHIBIT B - Escalation Input'!G21</f>
        <v>0</v>
      </c>
      <c r="O21" s="269">
        <f>M21+N21</f>
        <v>0</v>
      </c>
      <c r="P21" s="195"/>
      <c r="Q21" s="334">
        <f>'EXHIBIT B - Invoiced ODC Input'!E21</f>
        <v>0</v>
      </c>
      <c r="R21" s="195"/>
      <c r="S21" s="480">
        <f>Q21+O21</f>
        <v>0</v>
      </c>
    </row>
    <row r="22" spans="1:19" ht="18.75" customHeight="1" thickBot="1" thickTop="1">
      <c r="A22" s="859"/>
      <c r="B22" s="536"/>
      <c r="C22" s="627"/>
      <c r="D22" s="621" t="s">
        <v>8</v>
      </c>
      <c r="E22" s="866"/>
      <c r="F22" s="339">
        <f aca="true" t="shared" si="1" ref="F22:O22">SUBTOTAL(9,F17:F21)</f>
        <v>0</v>
      </c>
      <c r="G22" s="302">
        <f t="shared" si="1"/>
        <v>0</v>
      </c>
      <c r="H22" s="311">
        <f t="shared" si="1"/>
        <v>0</v>
      </c>
      <c r="I22" s="336">
        <f t="shared" si="1"/>
        <v>0</v>
      </c>
      <c r="J22" s="323">
        <f t="shared" si="1"/>
        <v>0</v>
      </c>
      <c r="K22" s="664">
        <f t="shared" si="1"/>
        <v>0</v>
      </c>
      <c r="L22" s="664">
        <f t="shared" si="1"/>
        <v>0</v>
      </c>
      <c r="M22" s="319">
        <f t="shared" si="1"/>
        <v>0</v>
      </c>
      <c r="N22" s="324">
        <f t="shared" si="1"/>
        <v>0</v>
      </c>
      <c r="O22" s="325">
        <f t="shared" si="1"/>
        <v>0</v>
      </c>
      <c r="P22" s="326"/>
      <c r="Q22" s="335">
        <f>SUBTOTAL(9,Q17:Q21)</f>
        <v>0</v>
      </c>
      <c r="R22" s="326"/>
      <c r="S22" s="478">
        <f>SUBTOTAL(9,S17:S21)</f>
        <v>0</v>
      </c>
    </row>
    <row r="23" spans="1:19" ht="13.5" thickTop="1">
      <c r="A23" s="860"/>
      <c r="B23" s="857"/>
      <c r="C23" s="857"/>
      <c r="D23" s="857"/>
      <c r="E23" s="857"/>
      <c r="F23" s="857"/>
      <c r="G23" s="857"/>
      <c r="H23" s="857"/>
      <c r="I23" s="861"/>
      <c r="J23" s="861"/>
      <c r="K23" s="861"/>
      <c r="L23" s="861"/>
      <c r="M23" s="861"/>
      <c r="N23" s="861"/>
      <c r="O23" s="861"/>
      <c r="P23" s="861"/>
      <c r="Q23" s="861"/>
      <c r="R23" s="861"/>
      <c r="S23" s="861"/>
    </row>
    <row r="24" spans="1:19" ht="15.75" thickBot="1">
      <c r="A24" s="859"/>
      <c r="B24" s="167" t="str">
        <f>'EXHIBIT B- LOE Detail Input'!B24</f>
        <v>#</v>
      </c>
      <c r="C24" s="586" t="str">
        <f>'EXHIBIT B- LOE Detail Input'!C24</f>
        <v>#</v>
      </c>
      <c r="D24" s="167" t="str">
        <f>'EXHIBIT B- LOE Detail Input'!D24</f>
        <v>TITLE</v>
      </c>
      <c r="E24" s="493"/>
      <c r="F24" s="102"/>
      <c r="G24" s="226"/>
      <c r="H24" s="309"/>
      <c r="I24" s="862"/>
      <c r="J24" s="862"/>
      <c r="K24" s="862"/>
      <c r="L24" s="863"/>
      <c r="M24" s="864"/>
      <c r="N24" s="864"/>
      <c r="O24" s="864"/>
      <c r="P24" s="865"/>
      <c r="Q24" s="864"/>
      <c r="R24" s="865"/>
      <c r="S24" s="864"/>
    </row>
    <row r="25" spans="1:19" ht="16.5" customHeight="1" thickTop="1">
      <c r="A25" s="859"/>
      <c r="B25" s="591">
        <f>IF('EXHIBIT B- LOE Detail Input'!B25=0,"",'EXHIBIT B- LOE Detail Input'!B25)</f>
      </c>
      <c r="C25" s="591">
        <f>IF('EXHIBIT B- LOE Detail Input'!C25=0,"",'EXHIBIT B- LOE Detail Input'!C25)</f>
      </c>
      <c r="D25" s="592">
        <f>IF('EXHIBIT B- LOE Detail Input'!D25=0,"",'EXHIBIT B- LOE Detail Input'!D25)</f>
      </c>
      <c r="E25" s="499"/>
      <c r="F25" s="337">
        <f>'EXHIBIT B- LOE Detail Input'!H25</f>
        <v>0</v>
      </c>
      <c r="G25" s="300">
        <f>'EXHIBIT B- LOE Detail Input'!F25</f>
        <v>0</v>
      </c>
      <c r="H25" s="310">
        <f>I25-G25</f>
        <v>0</v>
      </c>
      <c r="I25" s="317">
        <f>'EXHIBIT B- LOE Detail Input'!G25</f>
        <v>0</v>
      </c>
      <c r="J25" s="277">
        <f>K25-I25</f>
        <v>0</v>
      </c>
      <c r="K25" s="317">
        <f>'EXHIBIT B - Escalation Input'!F25</f>
        <v>0</v>
      </c>
      <c r="L25" s="317">
        <f>'EXHIBIT B - Escalation Input'!H25</f>
        <v>0</v>
      </c>
      <c r="M25" s="661">
        <f>L25+K25</f>
        <v>0</v>
      </c>
      <c r="N25" s="271">
        <f>'EXHIBIT B - Escalation Input'!G25</f>
        <v>0</v>
      </c>
      <c r="O25" s="268">
        <f>M25+N25</f>
        <v>0</v>
      </c>
      <c r="P25" s="195"/>
      <c r="Q25" s="333">
        <f>'EXHIBIT B - Invoiced ODC Input'!E25</f>
        <v>0</v>
      </c>
      <c r="R25" s="195"/>
      <c r="S25" s="479">
        <f>Q25+O25</f>
        <v>0</v>
      </c>
    </row>
    <row r="26" spans="1:19" ht="15.75" customHeight="1">
      <c r="A26" s="859"/>
      <c r="B26" s="591">
        <f>IF('EXHIBIT B- LOE Detail Input'!B26=0,"",'EXHIBIT B- LOE Detail Input'!B26)</f>
      </c>
      <c r="C26" s="591">
        <f>IF('EXHIBIT B- LOE Detail Input'!C26=0,"",'EXHIBIT B- LOE Detail Input'!C26)</f>
      </c>
      <c r="D26" s="592">
        <f>IF('EXHIBIT B- LOE Detail Input'!D26=0,"",'EXHIBIT B- LOE Detail Input'!D26)</f>
      </c>
      <c r="E26" s="494"/>
      <c r="F26" s="338">
        <f>'EXHIBIT B- LOE Detail Input'!H26</f>
        <v>0</v>
      </c>
      <c r="G26" s="301">
        <f>'EXHIBIT B- LOE Detail Input'!F26</f>
        <v>0</v>
      </c>
      <c r="H26" s="219">
        <f>I26-G26</f>
        <v>0</v>
      </c>
      <c r="I26" s="318">
        <f>'EXHIBIT B- LOE Detail Input'!G26</f>
        <v>0</v>
      </c>
      <c r="J26" s="278">
        <f>K26-I26</f>
        <v>0</v>
      </c>
      <c r="K26" s="318">
        <f>'EXHIBIT B - Escalation Input'!F26</f>
        <v>0</v>
      </c>
      <c r="L26" s="318">
        <f>'EXHIBIT B - Escalation Input'!H26</f>
        <v>0</v>
      </c>
      <c r="M26" s="662">
        <f>L26+K26</f>
        <v>0</v>
      </c>
      <c r="N26" s="272">
        <f>'EXHIBIT B - Escalation Input'!G26</f>
        <v>0</v>
      </c>
      <c r="O26" s="269">
        <f>M26+N26</f>
        <v>0</v>
      </c>
      <c r="P26" s="195"/>
      <c r="Q26" s="334">
        <f>'EXHIBIT B - Invoiced ODC Input'!E26</f>
        <v>0</v>
      </c>
      <c r="R26" s="195"/>
      <c r="S26" s="480">
        <f>Q26+O26</f>
        <v>0</v>
      </c>
    </row>
    <row r="27" spans="1:19" ht="16.5" customHeight="1">
      <c r="A27" s="859"/>
      <c r="B27" s="591">
        <f>IF('EXHIBIT B- LOE Detail Input'!B27=0,"",'EXHIBIT B- LOE Detail Input'!B27)</f>
      </c>
      <c r="C27" s="591">
        <f>IF('EXHIBIT B- LOE Detail Input'!C27=0,"",'EXHIBIT B- LOE Detail Input'!C27)</f>
      </c>
      <c r="D27" s="592">
        <f>IF('EXHIBIT B- LOE Detail Input'!D27=0,"",'EXHIBIT B- LOE Detail Input'!D27)</f>
      </c>
      <c r="E27" s="494"/>
      <c r="F27" s="338">
        <f>'EXHIBIT B- LOE Detail Input'!H27</f>
        <v>0</v>
      </c>
      <c r="G27" s="301">
        <f>'EXHIBIT B- LOE Detail Input'!F27</f>
        <v>0</v>
      </c>
      <c r="H27" s="219">
        <f>I27-G27</f>
        <v>0</v>
      </c>
      <c r="I27" s="318">
        <f>'EXHIBIT B- LOE Detail Input'!G27</f>
        <v>0</v>
      </c>
      <c r="J27" s="278">
        <f>K27-I27</f>
        <v>0</v>
      </c>
      <c r="K27" s="318">
        <f>'EXHIBIT B - Escalation Input'!F27</f>
        <v>0</v>
      </c>
      <c r="L27" s="318">
        <f>'EXHIBIT B - Escalation Input'!H27</f>
        <v>0</v>
      </c>
      <c r="M27" s="662">
        <f>L27+K27</f>
        <v>0</v>
      </c>
      <c r="N27" s="272">
        <f>'EXHIBIT B - Escalation Input'!G27</f>
        <v>0</v>
      </c>
      <c r="O27" s="269">
        <f>M27+N27</f>
        <v>0</v>
      </c>
      <c r="P27" s="195"/>
      <c r="Q27" s="334">
        <f>'EXHIBIT B - Invoiced ODC Input'!E27</f>
        <v>0</v>
      </c>
      <c r="R27" s="195"/>
      <c r="S27" s="480">
        <f>Q27+O27</f>
        <v>0</v>
      </c>
    </row>
    <row r="28" spans="1:19" ht="18" customHeight="1">
      <c r="A28" s="859"/>
      <c r="B28" s="591">
        <f>IF('EXHIBIT B- LOE Detail Input'!B28=0,"",'EXHIBIT B- LOE Detail Input'!B28)</f>
      </c>
      <c r="C28" s="591">
        <f>IF('EXHIBIT B- LOE Detail Input'!C28=0,"",'EXHIBIT B- LOE Detail Input'!C28)</f>
      </c>
      <c r="D28" s="592">
        <f>IF('EXHIBIT B- LOE Detail Input'!D28=0,"",'EXHIBIT B- LOE Detail Input'!D28)</f>
      </c>
      <c r="E28" s="494"/>
      <c r="F28" s="338">
        <f>'EXHIBIT B- LOE Detail Input'!H28</f>
        <v>0</v>
      </c>
      <c r="G28" s="301">
        <f>'EXHIBIT B- LOE Detail Input'!F28</f>
        <v>0</v>
      </c>
      <c r="H28" s="219">
        <f>I28-G28</f>
        <v>0</v>
      </c>
      <c r="I28" s="318">
        <f>'EXHIBIT B- LOE Detail Input'!G28</f>
        <v>0</v>
      </c>
      <c r="J28" s="852">
        <f>K28-I28</f>
        <v>0</v>
      </c>
      <c r="K28" s="853">
        <f>'EXHIBIT B - Escalation Input'!F28</f>
        <v>0</v>
      </c>
      <c r="L28" s="853">
        <f>'EXHIBIT B - Escalation Input'!H28</f>
        <v>0</v>
      </c>
      <c r="M28" s="662">
        <f>L28+K28</f>
        <v>0</v>
      </c>
      <c r="N28" s="272">
        <f>'EXHIBIT B - Escalation Input'!G28</f>
        <v>0</v>
      </c>
      <c r="O28" s="269">
        <f>M28+N28</f>
        <v>0</v>
      </c>
      <c r="P28" s="195"/>
      <c r="Q28" s="334">
        <f>'EXHIBIT B - Invoiced ODC Input'!E28</f>
        <v>0</v>
      </c>
      <c r="R28" s="195"/>
      <c r="S28" s="480">
        <f>Q28+O28</f>
        <v>0</v>
      </c>
    </row>
    <row r="29" spans="1:19" ht="18.75" customHeight="1" thickBot="1">
      <c r="A29" s="859"/>
      <c r="B29" s="613">
        <f>IF('EXHIBIT B- LOE Detail Input'!B29=0,"",'EXHIBIT B- LOE Detail Input'!B29)</f>
      </c>
      <c r="C29" s="613">
        <f>IF('EXHIBIT B- LOE Detail Input'!C29=0,"",'EXHIBIT B- LOE Detail Input'!C29)</f>
      </c>
      <c r="D29" s="614">
        <f>IF('EXHIBIT B- LOE Detail Input'!D29=0,"",'EXHIBIT B- LOE Detail Input'!D29)</f>
      </c>
      <c r="E29" s="494">
        <v>9</v>
      </c>
      <c r="F29" s="338">
        <f>'EXHIBIT B- LOE Detail Input'!H29</f>
        <v>0</v>
      </c>
      <c r="G29" s="301">
        <f>'EXHIBIT B- LOE Detail Input'!F29</f>
        <v>0</v>
      </c>
      <c r="H29" s="219">
        <f>I29-G29</f>
        <v>0</v>
      </c>
      <c r="I29" s="318">
        <f>'EXHIBIT B- LOE Detail Input'!G29</f>
        <v>0</v>
      </c>
      <c r="J29" s="653">
        <f>K29-I29</f>
        <v>0</v>
      </c>
      <c r="K29" s="660">
        <f>'EXHIBIT B - Escalation Input'!F29</f>
        <v>0</v>
      </c>
      <c r="L29" s="660">
        <f>'EXHIBIT B - Escalation Input'!H29</f>
        <v>0</v>
      </c>
      <c r="M29" s="662">
        <f>L29+K29</f>
        <v>0</v>
      </c>
      <c r="N29" s="272">
        <f>'EXHIBIT B - Escalation Input'!G29</f>
        <v>0</v>
      </c>
      <c r="O29" s="269">
        <f>M29+N29</f>
        <v>0</v>
      </c>
      <c r="P29" s="195"/>
      <c r="Q29" s="334">
        <f>'EXHIBIT B - Invoiced ODC Input'!E29</f>
        <v>0</v>
      </c>
      <c r="R29" s="195"/>
      <c r="S29" s="480">
        <f>Q29+O29</f>
        <v>0</v>
      </c>
    </row>
    <row r="30" spans="1:19" ht="18.75" customHeight="1" thickBot="1" thickTop="1">
      <c r="A30" s="859"/>
      <c r="B30" s="536"/>
      <c r="C30" s="627"/>
      <c r="D30" s="621" t="s">
        <v>8</v>
      </c>
      <c r="E30" s="866"/>
      <c r="F30" s="339">
        <f aca="true" t="shared" si="2" ref="F30:O30">SUBTOTAL(9,F25:F29)</f>
        <v>0</v>
      </c>
      <c r="G30" s="302">
        <f t="shared" si="2"/>
        <v>0</v>
      </c>
      <c r="H30" s="311">
        <f t="shared" si="2"/>
        <v>0</v>
      </c>
      <c r="I30" s="336">
        <f t="shared" si="2"/>
        <v>0</v>
      </c>
      <c r="J30" s="323">
        <f t="shared" si="2"/>
        <v>0</v>
      </c>
      <c r="K30" s="664">
        <f t="shared" si="2"/>
        <v>0</v>
      </c>
      <c r="L30" s="664">
        <f t="shared" si="2"/>
        <v>0</v>
      </c>
      <c r="M30" s="319">
        <f t="shared" si="2"/>
        <v>0</v>
      </c>
      <c r="N30" s="324">
        <f t="shared" si="2"/>
        <v>0</v>
      </c>
      <c r="O30" s="325">
        <f t="shared" si="2"/>
        <v>0</v>
      </c>
      <c r="P30" s="326"/>
      <c r="Q30" s="335">
        <f>SUBTOTAL(9,Q25:Q29)</f>
        <v>0</v>
      </c>
      <c r="R30" s="326"/>
      <c r="S30" s="478">
        <f>SUBTOTAL(9,S25:S29)</f>
        <v>0</v>
      </c>
    </row>
    <row r="31" spans="1:19" ht="13.5" thickTop="1">
      <c r="A31" s="860"/>
      <c r="B31" s="857"/>
      <c r="C31" s="857"/>
      <c r="D31" s="857"/>
      <c r="E31" s="857"/>
      <c r="F31" s="857"/>
      <c r="G31" s="857"/>
      <c r="H31" s="857"/>
      <c r="I31" s="861"/>
      <c r="J31" s="861"/>
      <c r="K31" s="861"/>
      <c r="L31" s="861"/>
      <c r="M31" s="861"/>
      <c r="N31" s="861"/>
      <c r="O31" s="861"/>
      <c r="P31" s="861"/>
      <c r="Q31" s="861"/>
      <c r="R31" s="861"/>
      <c r="S31" s="861"/>
    </row>
    <row r="32" spans="1:19" ht="15.75" thickBot="1">
      <c r="A32" s="859"/>
      <c r="B32" s="167" t="str">
        <f>'EXHIBIT B- LOE Detail Input'!B32</f>
        <v>#</v>
      </c>
      <c r="C32" s="586" t="str">
        <f>'EXHIBIT B- LOE Detail Input'!C32</f>
        <v>#</v>
      </c>
      <c r="D32" s="167" t="str">
        <f>'EXHIBIT B- LOE Detail Input'!D32</f>
        <v>TITLE</v>
      </c>
      <c r="E32" s="493"/>
      <c r="F32" s="102"/>
      <c r="G32" s="226"/>
      <c r="H32" s="309"/>
      <c r="I32" s="862"/>
      <c r="J32" s="862"/>
      <c r="K32" s="862"/>
      <c r="L32" s="863"/>
      <c r="M32" s="864"/>
      <c r="N32" s="864"/>
      <c r="O32" s="864"/>
      <c r="P32" s="865"/>
      <c r="Q32" s="864"/>
      <c r="R32" s="865"/>
      <c r="S32" s="864"/>
    </row>
    <row r="33" spans="1:19" ht="16.5" customHeight="1" thickTop="1">
      <c r="A33" s="859"/>
      <c r="B33" s="591">
        <f>IF('EXHIBIT B- LOE Detail Input'!B33=0,"",'EXHIBIT B- LOE Detail Input'!B33)</f>
      </c>
      <c r="C33" s="591">
        <f>IF('EXHIBIT B- LOE Detail Input'!C33=0,"",'EXHIBIT B- LOE Detail Input'!C33)</f>
      </c>
      <c r="D33" s="592">
        <f>IF('EXHIBIT B- LOE Detail Input'!D33=0,"",'EXHIBIT B- LOE Detail Input'!D33)</f>
      </c>
      <c r="E33" s="499"/>
      <c r="F33" s="337">
        <f>'EXHIBIT B- LOE Detail Input'!H33</f>
        <v>0</v>
      </c>
      <c r="G33" s="300">
        <f>'EXHIBIT B- LOE Detail Input'!F33</f>
        <v>0</v>
      </c>
      <c r="H33" s="310">
        <f>I33-G33</f>
        <v>0</v>
      </c>
      <c r="I33" s="317">
        <f>'EXHIBIT B- LOE Detail Input'!G33</f>
        <v>0</v>
      </c>
      <c r="J33" s="277">
        <f>K33-I33</f>
        <v>0</v>
      </c>
      <c r="K33" s="317">
        <f>'EXHIBIT B - Escalation Input'!F33</f>
        <v>0</v>
      </c>
      <c r="L33" s="317">
        <f>'EXHIBIT B - Escalation Input'!H33</f>
        <v>0</v>
      </c>
      <c r="M33" s="661">
        <f>L33+K33</f>
        <v>0</v>
      </c>
      <c r="N33" s="271">
        <f>'EXHIBIT B - Escalation Input'!G33</f>
        <v>0</v>
      </c>
      <c r="O33" s="268">
        <f>M33+N33</f>
        <v>0</v>
      </c>
      <c r="P33" s="195"/>
      <c r="Q33" s="333">
        <f>'EXHIBIT B - Invoiced ODC Input'!E33</f>
        <v>0</v>
      </c>
      <c r="R33" s="195"/>
      <c r="S33" s="479">
        <f>Q33+O33</f>
        <v>0</v>
      </c>
    </row>
    <row r="34" spans="1:19" ht="15.75" customHeight="1">
      <c r="A34" s="859"/>
      <c r="B34" s="591">
        <f>IF('EXHIBIT B- LOE Detail Input'!B34=0,"",'EXHIBIT B- LOE Detail Input'!B34)</f>
      </c>
      <c r="C34" s="591">
        <f>IF('EXHIBIT B- LOE Detail Input'!C34=0,"",'EXHIBIT B- LOE Detail Input'!C34)</f>
      </c>
      <c r="D34" s="592">
        <f>IF('EXHIBIT B- LOE Detail Input'!D34=0,"",'EXHIBIT B- LOE Detail Input'!D34)</f>
      </c>
      <c r="E34" s="494"/>
      <c r="F34" s="338">
        <f>'EXHIBIT B- LOE Detail Input'!H34</f>
        <v>0</v>
      </c>
      <c r="G34" s="301">
        <f>'EXHIBIT B- LOE Detail Input'!F34</f>
        <v>0</v>
      </c>
      <c r="H34" s="219">
        <f>I34-G34</f>
        <v>0</v>
      </c>
      <c r="I34" s="318">
        <f>'EXHIBIT B- LOE Detail Input'!G34</f>
        <v>0</v>
      </c>
      <c r="J34" s="278">
        <f>K34-I34</f>
        <v>0</v>
      </c>
      <c r="K34" s="318">
        <f>'EXHIBIT B - Escalation Input'!F34</f>
        <v>0</v>
      </c>
      <c r="L34" s="318">
        <f>'EXHIBIT B - Escalation Input'!H34</f>
        <v>0</v>
      </c>
      <c r="M34" s="662">
        <f>L34+K34</f>
        <v>0</v>
      </c>
      <c r="N34" s="272">
        <f>'EXHIBIT B - Escalation Input'!G34</f>
        <v>0</v>
      </c>
      <c r="O34" s="269">
        <f>M34+N34</f>
        <v>0</v>
      </c>
      <c r="P34" s="195"/>
      <c r="Q34" s="334">
        <f>'EXHIBIT B - Invoiced ODC Input'!E34</f>
        <v>0</v>
      </c>
      <c r="R34" s="195"/>
      <c r="S34" s="480">
        <f>Q34+O34</f>
        <v>0</v>
      </c>
    </row>
    <row r="35" spans="1:19" ht="16.5" customHeight="1">
      <c r="A35" s="859"/>
      <c r="B35" s="591">
        <f>IF('EXHIBIT B- LOE Detail Input'!B35=0,"",'EXHIBIT B- LOE Detail Input'!B35)</f>
      </c>
      <c r="C35" s="591">
        <f>IF('EXHIBIT B- LOE Detail Input'!C35=0,"",'EXHIBIT B- LOE Detail Input'!C35)</f>
      </c>
      <c r="D35" s="592">
        <f>IF('EXHIBIT B- LOE Detail Input'!D35=0,"",'EXHIBIT B- LOE Detail Input'!D35)</f>
      </c>
      <c r="E35" s="494"/>
      <c r="F35" s="338">
        <f>'EXHIBIT B- LOE Detail Input'!H35</f>
        <v>0</v>
      </c>
      <c r="G35" s="301">
        <f>'EXHIBIT B- LOE Detail Input'!F35</f>
        <v>0</v>
      </c>
      <c r="H35" s="219">
        <f>I35-G35</f>
        <v>0</v>
      </c>
      <c r="I35" s="318">
        <f>'EXHIBIT B- LOE Detail Input'!G35</f>
        <v>0</v>
      </c>
      <c r="J35" s="278">
        <f>K35-I35</f>
        <v>0</v>
      </c>
      <c r="K35" s="318">
        <f>'EXHIBIT B - Escalation Input'!F35</f>
        <v>0</v>
      </c>
      <c r="L35" s="318">
        <f>'EXHIBIT B - Escalation Input'!H35</f>
        <v>0</v>
      </c>
      <c r="M35" s="662">
        <f>L35+K35</f>
        <v>0</v>
      </c>
      <c r="N35" s="272">
        <f>'EXHIBIT B - Escalation Input'!G35</f>
        <v>0</v>
      </c>
      <c r="O35" s="269">
        <f>M35+N35</f>
        <v>0</v>
      </c>
      <c r="P35" s="195"/>
      <c r="Q35" s="334">
        <f>'EXHIBIT B - Invoiced ODC Input'!E35</f>
        <v>0</v>
      </c>
      <c r="R35" s="195"/>
      <c r="S35" s="480">
        <f>Q35+O35</f>
        <v>0</v>
      </c>
    </row>
    <row r="36" spans="1:19" ht="18" customHeight="1">
      <c r="A36" s="859"/>
      <c r="B36" s="591">
        <f>IF('EXHIBIT B- LOE Detail Input'!B36=0,"",'EXHIBIT B- LOE Detail Input'!B36)</f>
      </c>
      <c r="C36" s="591">
        <f>IF('EXHIBIT B- LOE Detail Input'!C36=0,"",'EXHIBIT B- LOE Detail Input'!C36)</f>
      </c>
      <c r="D36" s="592">
        <f>IF('EXHIBIT B- LOE Detail Input'!D36=0,"",'EXHIBIT B- LOE Detail Input'!D36)</f>
      </c>
      <c r="E36" s="494"/>
      <c r="F36" s="338">
        <f>'EXHIBIT B- LOE Detail Input'!H36</f>
        <v>0</v>
      </c>
      <c r="G36" s="301">
        <f>'EXHIBIT B- LOE Detail Input'!F36</f>
        <v>0</v>
      </c>
      <c r="H36" s="219">
        <f>I36-G36</f>
        <v>0</v>
      </c>
      <c r="I36" s="318">
        <f>'EXHIBIT B- LOE Detail Input'!G36</f>
        <v>0</v>
      </c>
      <c r="J36" s="852">
        <f>K36-I36</f>
        <v>0</v>
      </c>
      <c r="K36" s="853">
        <f>'EXHIBIT B - Escalation Input'!F36</f>
        <v>0</v>
      </c>
      <c r="L36" s="853">
        <f>'EXHIBIT B - Escalation Input'!H36</f>
        <v>0</v>
      </c>
      <c r="M36" s="662">
        <f>L36+K36</f>
        <v>0</v>
      </c>
      <c r="N36" s="272">
        <f>'EXHIBIT B - Escalation Input'!G36</f>
        <v>0</v>
      </c>
      <c r="O36" s="269">
        <f>M36+N36</f>
        <v>0</v>
      </c>
      <c r="P36" s="195"/>
      <c r="Q36" s="334">
        <f>'EXHIBIT B - Invoiced ODC Input'!E36</f>
        <v>0</v>
      </c>
      <c r="R36" s="195"/>
      <c r="S36" s="480">
        <f>Q36+O36</f>
        <v>0</v>
      </c>
    </row>
    <row r="37" spans="1:19" ht="18.75" customHeight="1" thickBot="1">
      <c r="A37" s="859"/>
      <c r="B37" s="613">
        <f>IF('EXHIBIT B- LOE Detail Input'!B37=0,"",'EXHIBIT B- LOE Detail Input'!B37)</f>
      </c>
      <c r="C37" s="613">
        <f>IF('EXHIBIT B- LOE Detail Input'!C37=0,"",'EXHIBIT B- LOE Detail Input'!C37)</f>
      </c>
      <c r="D37" s="614">
        <f>IF('EXHIBIT B- LOE Detail Input'!D37=0,"",'EXHIBIT B- LOE Detail Input'!D37)</f>
      </c>
      <c r="E37" s="494">
        <v>9</v>
      </c>
      <c r="F37" s="338">
        <f>'EXHIBIT B- LOE Detail Input'!H37</f>
        <v>0</v>
      </c>
      <c r="G37" s="301">
        <f>'EXHIBIT B- LOE Detail Input'!F37</f>
        <v>0</v>
      </c>
      <c r="H37" s="219">
        <f>I37-G37</f>
        <v>0</v>
      </c>
      <c r="I37" s="318">
        <f>'EXHIBIT B- LOE Detail Input'!G37</f>
        <v>0</v>
      </c>
      <c r="J37" s="653">
        <f>K37-I37</f>
        <v>0</v>
      </c>
      <c r="K37" s="660">
        <f>'EXHIBIT B - Escalation Input'!F37</f>
        <v>0</v>
      </c>
      <c r="L37" s="660">
        <f>'EXHIBIT B - Escalation Input'!H37</f>
        <v>0</v>
      </c>
      <c r="M37" s="662">
        <f>L37+K37</f>
        <v>0</v>
      </c>
      <c r="N37" s="272">
        <f>'EXHIBIT B - Escalation Input'!G37</f>
        <v>0</v>
      </c>
      <c r="O37" s="269">
        <f>M37+N37</f>
        <v>0</v>
      </c>
      <c r="P37" s="195"/>
      <c r="Q37" s="334">
        <f>'EXHIBIT B - Invoiced ODC Input'!E37</f>
        <v>0</v>
      </c>
      <c r="R37" s="195"/>
      <c r="S37" s="480">
        <f>Q37+O37</f>
        <v>0</v>
      </c>
    </row>
    <row r="38" spans="1:19" ht="18.75" customHeight="1" thickBot="1" thickTop="1">
      <c r="A38" s="859"/>
      <c r="B38" s="536"/>
      <c r="C38" s="627"/>
      <c r="D38" s="621" t="s">
        <v>8</v>
      </c>
      <c r="E38" s="866"/>
      <c r="F38" s="339">
        <f aca="true" t="shared" si="3" ref="F38:O38">SUBTOTAL(9,F33:F37)</f>
        <v>0</v>
      </c>
      <c r="G38" s="302">
        <f t="shared" si="3"/>
        <v>0</v>
      </c>
      <c r="H38" s="311">
        <f t="shared" si="3"/>
        <v>0</v>
      </c>
      <c r="I38" s="336">
        <f t="shared" si="3"/>
        <v>0</v>
      </c>
      <c r="J38" s="323">
        <f t="shared" si="3"/>
        <v>0</v>
      </c>
      <c r="K38" s="664">
        <f t="shared" si="3"/>
        <v>0</v>
      </c>
      <c r="L38" s="664">
        <f t="shared" si="3"/>
        <v>0</v>
      </c>
      <c r="M38" s="319">
        <f t="shared" si="3"/>
        <v>0</v>
      </c>
      <c r="N38" s="324">
        <f t="shared" si="3"/>
        <v>0</v>
      </c>
      <c r="O38" s="325">
        <f t="shared" si="3"/>
        <v>0</v>
      </c>
      <c r="P38" s="326"/>
      <c r="Q38" s="335">
        <f>SUBTOTAL(9,Q33:Q37)</f>
        <v>0</v>
      </c>
      <c r="R38" s="326"/>
      <c r="S38" s="478">
        <f>SUBTOTAL(9,S33:S37)</f>
        <v>0</v>
      </c>
    </row>
    <row r="39" spans="1:19" ht="13.5" thickTop="1">
      <c r="A39" s="860"/>
      <c r="B39" s="857"/>
      <c r="C39" s="857"/>
      <c r="D39" s="857"/>
      <c r="E39" s="857"/>
      <c r="F39" s="857"/>
      <c r="G39" s="857"/>
      <c r="H39" s="857"/>
      <c r="I39" s="861"/>
      <c r="J39" s="861"/>
      <c r="K39" s="861"/>
      <c r="L39" s="861"/>
      <c r="M39" s="861"/>
      <c r="N39" s="861"/>
      <c r="O39" s="861"/>
      <c r="P39" s="861"/>
      <c r="Q39" s="861"/>
      <c r="R39" s="861"/>
      <c r="S39" s="861"/>
    </row>
    <row r="40" spans="1:19" ht="15.75" thickBot="1">
      <c r="A40" s="859"/>
      <c r="B40" s="167" t="str">
        <f>'EXHIBIT B- LOE Detail Input'!B40</f>
        <v>#</v>
      </c>
      <c r="C40" s="586" t="str">
        <f>'EXHIBIT B- LOE Detail Input'!C40</f>
        <v>#</v>
      </c>
      <c r="D40" s="167" t="str">
        <f>'EXHIBIT B- LOE Detail Input'!D40</f>
        <v>TITLE</v>
      </c>
      <c r="E40" s="493"/>
      <c r="F40" s="102"/>
      <c r="G40" s="226"/>
      <c r="H40" s="309"/>
      <c r="I40" s="862"/>
      <c r="J40" s="862"/>
      <c r="K40" s="862"/>
      <c r="L40" s="863"/>
      <c r="M40" s="864"/>
      <c r="N40" s="864"/>
      <c r="O40" s="864"/>
      <c r="P40" s="865"/>
      <c r="Q40" s="864"/>
      <c r="R40" s="865"/>
      <c r="S40" s="864"/>
    </row>
    <row r="41" spans="1:19" ht="16.5" customHeight="1" thickTop="1">
      <c r="A41" s="859"/>
      <c r="B41" s="591">
        <f>IF('EXHIBIT B- LOE Detail Input'!B41=0,"",'EXHIBIT B- LOE Detail Input'!B41)</f>
      </c>
      <c r="C41" s="591">
        <f>IF('EXHIBIT B- LOE Detail Input'!C41=0,"",'EXHIBIT B- LOE Detail Input'!C41)</f>
      </c>
      <c r="D41" s="592">
        <f>IF('EXHIBIT B- LOE Detail Input'!D41=0,"",'EXHIBIT B- LOE Detail Input'!D41)</f>
      </c>
      <c r="E41" s="499"/>
      <c r="F41" s="337">
        <f>'EXHIBIT B- LOE Detail Input'!H41</f>
        <v>0</v>
      </c>
      <c r="G41" s="300">
        <f>'EXHIBIT B- LOE Detail Input'!F41</f>
        <v>0</v>
      </c>
      <c r="H41" s="310">
        <f>I41-G41</f>
        <v>0</v>
      </c>
      <c r="I41" s="317">
        <f>'EXHIBIT B- LOE Detail Input'!G41</f>
        <v>0</v>
      </c>
      <c r="J41" s="277">
        <f>K41-I41</f>
        <v>0</v>
      </c>
      <c r="K41" s="317">
        <f>'EXHIBIT B - Escalation Input'!F41</f>
        <v>0</v>
      </c>
      <c r="L41" s="317">
        <f>'EXHIBIT B - Escalation Input'!H41</f>
        <v>0</v>
      </c>
      <c r="M41" s="661">
        <f>L41+K41</f>
        <v>0</v>
      </c>
      <c r="N41" s="271">
        <f>'EXHIBIT B - Escalation Input'!G41</f>
        <v>0</v>
      </c>
      <c r="O41" s="268">
        <f>M41+N41</f>
        <v>0</v>
      </c>
      <c r="P41" s="195"/>
      <c r="Q41" s="333">
        <f>'EXHIBIT B - Invoiced ODC Input'!E41</f>
        <v>0</v>
      </c>
      <c r="R41" s="195"/>
      <c r="S41" s="479">
        <f>Q41+O41</f>
        <v>0</v>
      </c>
    </row>
    <row r="42" spans="1:19" ht="15.75" customHeight="1">
      <c r="A42" s="859"/>
      <c r="B42" s="591">
        <f>IF('EXHIBIT B- LOE Detail Input'!B42=0,"",'EXHIBIT B- LOE Detail Input'!B42)</f>
      </c>
      <c r="C42" s="591">
        <f>IF('EXHIBIT B- LOE Detail Input'!C42=0,"",'EXHIBIT B- LOE Detail Input'!C42)</f>
      </c>
      <c r="D42" s="592">
        <f>IF('EXHIBIT B- LOE Detail Input'!D42=0,"",'EXHIBIT B- LOE Detail Input'!D42)</f>
      </c>
      <c r="E42" s="494"/>
      <c r="F42" s="338">
        <f>'EXHIBIT B- LOE Detail Input'!H42</f>
        <v>0</v>
      </c>
      <c r="G42" s="301">
        <f>'EXHIBIT B- LOE Detail Input'!F42</f>
        <v>0</v>
      </c>
      <c r="H42" s="219">
        <f>I42-G42</f>
        <v>0</v>
      </c>
      <c r="I42" s="318">
        <f>'EXHIBIT B- LOE Detail Input'!G42</f>
        <v>0</v>
      </c>
      <c r="J42" s="278">
        <f>K42-I42</f>
        <v>0</v>
      </c>
      <c r="K42" s="318">
        <f>'EXHIBIT B - Escalation Input'!F42</f>
        <v>0</v>
      </c>
      <c r="L42" s="318">
        <f>'EXHIBIT B - Escalation Input'!H42</f>
        <v>0</v>
      </c>
      <c r="M42" s="662">
        <f>L42+K42</f>
        <v>0</v>
      </c>
      <c r="N42" s="272">
        <f>'EXHIBIT B - Escalation Input'!G42</f>
        <v>0</v>
      </c>
      <c r="O42" s="269">
        <f>M42+N42</f>
        <v>0</v>
      </c>
      <c r="P42" s="195"/>
      <c r="Q42" s="334">
        <f>'EXHIBIT B - Invoiced ODC Input'!E42</f>
        <v>0</v>
      </c>
      <c r="R42" s="195"/>
      <c r="S42" s="480">
        <f>Q42+O42</f>
        <v>0</v>
      </c>
    </row>
    <row r="43" spans="1:19" ht="16.5" customHeight="1">
      <c r="A43" s="859"/>
      <c r="B43" s="591">
        <f>IF('EXHIBIT B- LOE Detail Input'!B43=0,"",'EXHIBIT B- LOE Detail Input'!B43)</f>
      </c>
      <c r="C43" s="591">
        <f>IF('EXHIBIT B- LOE Detail Input'!C43=0,"",'EXHIBIT B- LOE Detail Input'!C43)</f>
      </c>
      <c r="D43" s="592">
        <f>IF('EXHIBIT B- LOE Detail Input'!D43=0,"",'EXHIBIT B- LOE Detail Input'!D43)</f>
      </c>
      <c r="E43" s="494"/>
      <c r="F43" s="338">
        <f>'EXHIBIT B- LOE Detail Input'!H43</f>
        <v>0</v>
      </c>
      <c r="G43" s="301">
        <f>'EXHIBIT B- LOE Detail Input'!F43</f>
        <v>0</v>
      </c>
      <c r="H43" s="219">
        <f>I43-G43</f>
        <v>0</v>
      </c>
      <c r="I43" s="318">
        <f>'EXHIBIT B- LOE Detail Input'!G43</f>
        <v>0</v>
      </c>
      <c r="J43" s="278">
        <f>K43-I43</f>
        <v>0</v>
      </c>
      <c r="K43" s="318">
        <f>'EXHIBIT B - Escalation Input'!F43</f>
        <v>0</v>
      </c>
      <c r="L43" s="318">
        <f>'EXHIBIT B - Escalation Input'!H43</f>
        <v>0</v>
      </c>
      <c r="M43" s="662">
        <f>L43+K43</f>
        <v>0</v>
      </c>
      <c r="N43" s="272">
        <f>'EXHIBIT B - Escalation Input'!G43</f>
        <v>0</v>
      </c>
      <c r="O43" s="269">
        <f>M43+N43</f>
        <v>0</v>
      </c>
      <c r="P43" s="195"/>
      <c r="Q43" s="334">
        <f>'EXHIBIT B - Invoiced ODC Input'!E43</f>
        <v>0</v>
      </c>
      <c r="R43" s="195"/>
      <c r="S43" s="480">
        <f>Q43+O43</f>
        <v>0</v>
      </c>
    </row>
    <row r="44" spans="1:19" ht="18" customHeight="1">
      <c r="A44" s="859"/>
      <c r="B44" s="591">
        <f>IF('EXHIBIT B- LOE Detail Input'!B44=0,"",'EXHIBIT B- LOE Detail Input'!B44)</f>
      </c>
      <c r="C44" s="591">
        <f>IF('EXHIBIT B- LOE Detail Input'!C44=0,"",'EXHIBIT B- LOE Detail Input'!C44)</f>
      </c>
      <c r="D44" s="592">
        <f>IF('EXHIBIT B- LOE Detail Input'!D44=0,"",'EXHIBIT B- LOE Detail Input'!D44)</f>
      </c>
      <c r="E44" s="494"/>
      <c r="F44" s="338">
        <f>'EXHIBIT B- LOE Detail Input'!H44</f>
        <v>0</v>
      </c>
      <c r="G44" s="301">
        <f>'EXHIBIT B- LOE Detail Input'!F44</f>
        <v>0</v>
      </c>
      <c r="H44" s="219">
        <f>I44-G44</f>
        <v>0</v>
      </c>
      <c r="I44" s="318">
        <f>'EXHIBIT B- LOE Detail Input'!G44</f>
        <v>0</v>
      </c>
      <c r="J44" s="852">
        <f>K44-I44</f>
        <v>0</v>
      </c>
      <c r="K44" s="853">
        <f>'EXHIBIT B - Escalation Input'!F44</f>
        <v>0</v>
      </c>
      <c r="L44" s="853">
        <f>'EXHIBIT B - Escalation Input'!H44</f>
        <v>0</v>
      </c>
      <c r="M44" s="662">
        <f>L44+K44</f>
        <v>0</v>
      </c>
      <c r="N44" s="272">
        <f>'EXHIBIT B - Escalation Input'!G44</f>
        <v>0</v>
      </c>
      <c r="O44" s="269">
        <f>M44+N44</f>
        <v>0</v>
      </c>
      <c r="P44" s="195"/>
      <c r="Q44" s="334">
        <f>'EXHIBIT B - Invoiced ODC Input'!E44</f>
        <v>0</v>
      </c>
      <c r="R44" s="195"/>
      <c r="S44" s="480">
        <f>Q44+O44</f>
        <v>0</v>
      </c>
    </row>
    <row r="45" spans="1:19" ht="18.75" customHeight="1" thickBot="1">
      <c r="A45" s="859"/>
      <c r="B45" s="613">
        <f>IF('EXHIBIT B- LOE Detail Input'!B45=0,"",'EXHIBIT B- LOE Detail Input'!B45)</f>
      </c>
      <c r="C45" s="613">
        <f>IF('EXHIBIT B- LOE Detail Input'!C45=0,"",'EXHIBIT B- LOE Detail Input'!C45)</f>
      </c>
      <c r="D45" s="614">
        <f>IF('EXHIBIT B- LOE Detail Input'!D45=0,"",'EXHIBIT B- LOE Detail Input'!D45)</f>
      </c>
      <c r="E45" s="494">
        <v>9</v>
      </c>
      <c r="F45" s="338">
        <f>'EXHIBIT B- LOE Detail Input'!H45</f>
        <v>0</v>
      </c>
      <c r="G45" s="301">
        <f>'EXHIBIT B- LOE Detail Input'!F45</f>
        <v>0</v>
      </c>
      <c r="H45" s="219">
        <f>I45-G45</f>
        <v>0</v>
      </c>
      <c r="I45" s="318">
        <f>'EXHIBIT B- LOE Detail Input'!G45</f>
        <v>0</v>
      </c>
      <c r="J45" s="653">
        <f>K45-I45</f>
        <v>0</v>
      </c>
      <c r="K45" s="660">
        <f>'EXHIBIT B - Escalation Input'!F45</f>
        <v>0</v>
      </c>
      <c r="L45" s="660">
        <f>'EXHIBIT B - Escalation Input'!H45</f>
        <v>0</v>
      </c>
      <c r="M45" s="662">
        <f>L45+K45</f>
        <v>0</v>
      </c>
      <c r="N45" s="272">
        <f>'EXHIBIT B - Escalation Input'!G45</f>
        <v>0</v>
      </c>
      <c r="O45" s="269">
        <f>M45+N45</f>
        <v>0</v>
      </c>
      <c r="P45" s="195"/>
      <c r="Q45" s="334">
        <f>'EXHIBIT B - Invoiced ODC Input'!E45</f>
        <v>0</v>
      </c>
      <c r="R45" s="195"/>
      <c r="S45" s="480">
        <f>Q45+O45</f>
        <v>0</v>
      </c>
    </row>
    <row r="46" spans="1:19" ht="18.75" customHeight="1" thickBot="1" thickTop="1">
      <c r="A46" s="859"/>
      <c r="B46" s="536"/>
      <c r="C46" s="627"/>
      <c r="D46" s="621" t="s">
        <v>8</v>
      </c>
      <c r="E46" s="866"/>
      <c r="F46" s="339">
        <f aca="true" t="shared" si="4" ref="F46:O46">SUBTOTAL(9,F41:F45)</f>
        <v>0</v>
      </c>
      <c r="G46" s="302">
        <f t="shared" si="4"/>
        <v>0</v>
      </c>
      <c r="H46" s="311">
        <f t="shared" si="4"/>
        <v>0</v>
      </c>
      <c r="I46" s="336">
        <f t="shared" si="4"/>
        <v>0</v>
      </c>
      <c r="J46" s="323">
        <f t="shared" si="4"/>
        <v>0</v>
      </c>
      <c r="K46" s="664">
        <f t="shared" si="4"/>
        <v>0</v>
      </c>
      <c r="L46" s="664">
        <f t="shared" si="4"/>
        <v>0</v>
      </c>
      <c r="M46" s="319">
        <f t="shared" si="4"/>
        <v>0</v>
      </c>
      <c r="N46" s="324">
        <f t="shared" si="4"/>
        <v>0</v>
      </c>
      <c r="O46" s="325">
        <f t="shared" si="4"/>
        <v>0</v>
      </c>
      <c r="P46" s="326"/>
      <c r="Q46" s="335">
        <f>SUBTOTAL(9,Q41:Q45)</f>
        <v>0</v>
      </c>
      <c r="R46" s="326"/>
      <c r="S46" s="478">
        <f>SUBTOTAL(9,S41:S45)</f>
        <v>0</v>
      </c>
    </row>
    <row r="47" spans="1:19" ht="13.5" thickTop="1">
      <c r="A47" s="860"/>
      <c r="B47" s="857"/>
      <c r="C47" s="857"/>
      <c r="D47" s="857"/>
      <c r="E47" s="857"/>
      <c r="F47" s="857"/>
      <c r="G47" s="857"/>
      <c r="H47" s="857"/>
      <c r="I47" s="861"/>
      <c r="J47" s="861"/>
      <c r="K47" s="861"/>
      <c r="L47" s="861"/>
      <c r="M47" s="861"/>
      <c r="N47" s="861"/>
      <c r="O47" s="861"/>
      <c r="P47" s="861"/>
      <c r="Q47" s="861"/>
      <c r="R47" s="861"/>
      <c r="S47" s="861"/>
    </row>
    <row r="48" spans="1:19" ht="15.75" thickBot="1">
      <c r="A48" s="859"/>
      <c r="B48" s="167" t="str">
        <f>'EXHIBIT B- LOE Detail Input'!B48</f>
        <v>#</v>
      </c>
      <c r="C48" s="586" t="str">
        <f>'EXHIBIT B- LOE Detail Input'!C48</f>
        <v>#</v>
      </c>
      <c r="D48" s="167" t="str">
        <f>'EXHIBIT B- LOE Detail Input'!D48</f>
        <v>TITLE</v>
      </c>
      <c r="E48" s="493"/>
      <c r="F48" s="102"/>
      <c r="G48" s="226"/>
      <c r="H48" s="309"/>
      <c r="I48" s="862"/>
      <c r="J48" s="862"/>
      <c r="K48" s="862"/>
      <c r="L48" s="863"/>
      <c r="M48" s="864"/>
      <c r="N48" s="864"/>
      <c r="O48" s="864"/>
      <c r="P48" s="865"/>
      <c r="Q48" s="864"/>
      <c r="R48" s="865"/>
      <c r="S48" s="864"/>
    </row>
    <row r="49" spans="1:19" ht="16.5" customHeight="1" thickTop="1">
      <c r="A49" s="859"/>
      <c r="B49" s="591">
        <f>IF('EXHIBIT B- LOE Detail Input'!B49=0,"",'EXHIBIT B- LOE Detail Input'!B49)</f>
      </c>
      <c r="C49" s="591">
        <f>IF('EXHIBIT B- LOE Detail Input'!C49=0,"",'EXHIBIT B- LOE Detail Input'!C49)</f>
      </c>
      <c r="D49" s="592">
        <f>IF('EXHIBIT B- LOE Detail Input'!D49=0,"",'EXHIBIT B- LOE Detail Input'!D49)</f>
      </c>
      <c r="E49" s="499"/>
      <c r="F49" s="337">
        <f>'EXHIBIT B- LOE Detail Input'!H49</f>
        <v>0</v>
      </c>
      <c r="G49" s="300">
        <f>'EXHIBIT B- LOE Detail Input'!F49</f>
        <v>0</v>
      </c>
      <c r="H49" s="310">
        <f>I49-G49</f>
        <v>0</v>
      </c>
      <c r="I49" s="317">
        <f>'EXHIBIT B- LOE Detail Input'!G49</f>
        <v>0</v>
      </c>
      <c r="J49" s="277">
        <f>K49-I49</f>
        <v>0</v>
      </c>
      <c r="K49" s="317">
        <f>'EXHIBIT B - Escalation Input'!F49</f>
        <v>0</v>
      </c>
      <c r="L49" s="317">
        <f>'EXHIBIT B - Escalation Input'!H49</f>
        <v>0</v>
      </c>
      <c r="M49" s="661">
        <f>L49+K49</f>
        <v>0</v>
      </c>
      <c r="N49" s="271">
        <f>'EXHIBIT B - Escalation Input'!G49</f>
        <v>0</v>
      </c>
      <c r="O49" s="268">
        <f>M49+N49</f>
        <v>0</v>
      </c>
      <c r="P49" s="195"/>
      <c r="Q49" s="333">
        <f>'EXHIBIT B - Invoiced ODC Input'!E49</f>
        <v>0</v>
      </c>
      <c r="R49" s="195"/>
      <c r="S49" s="479">
        <f>Q49+O49</f>
        <v>0</v>
      </c>
    </row>
    <row r="50" spans="1:19" ht="15.75" customHeight="1">
      <c r="A50" s="859"/>
      <c r="B50" s="591">
        <f>IF('EXHIBIT B- LOE Detail Input'!B50=0,"",'EXHIBIT B- LOE Detail Input'!B50)</f>
      </c>
      <c r="C50" s="591">
        <f>IF('EXHIBIT B- LOE Detail Input'!C50=0,"",'EXHIBIT B- LOE Detail Input'!C50)</f>
      </c>
      <c r="D50" s="592">
        <f>IF('EXHIBIT B- LOE Detail Input'!D50=0,"",'EXHIBIT B- LOE Detail Input'!D50)</f>
      </c>
      <c r="E50" s="494"/>
      <c r="F50" s="338">
        <f>'EXHIBIT B- LOE Detail Input'!H50</f>
        <v>0</v>
      </c>
      <c r="G50" s="301">
        <f>'EXHIBIT B- LOE Detail Input'!F50</f>
        <v>0</v>
      </c>
      <c r="H50" s="219">
        <f>I50-G50</f>
        <v>0</v>
      </c>
      <c r="I50" s="318">
        <f>'EXHIBIT B- LOE Detail Input'!G50</f>
        <v>0</v>
      </c>
      <c r="J50" s="278">
        <f>K50-I50</f>
        <v>0</v>
      </c>
      <c r="K50" s="318">
        <f>'EXHIBIT B - Escalation Input'!F50</f>
        <v>0</v>
      </c>
      <c r="L50" s="318">
        <f>'EXHIBIT B - Escalation Input'!H50</f>
        <v>0</v>
      </c>
      <c r="M50" s="662">
        <f>L50+K50</f>
        <v>0</v>
      </c>
      <c r="N50" s="272">
        <f>'EXHIBIT B - Escalation Input'!G50</f>
        <v>0</v>
      </c>
      <c r="O50" s="269">
        <f>M50+N50</f>
        <v>0</v>
      </c>
      <c r="P50" s="195"/>
      <c r="Q50" s="334">
        <f>'EXHIBIT B - Invoiced ODC Input'!E50</f>
        <v>0</v>
      </c>
      <c r="R50" s="195"/>
      <c r="S50" s="480">
        <f>Q50+O50</f>
        <v>0</v>
      </c>
    </row>
    <row r="51" spans="1:19" ht="16.5" customHeight="1">
      <c r="A51" s="859"/>
      <c r="B51" s="591">
        <f>IF('EXHIBIT B- LOE Detail Input'!B51=0,"",'EXHIBIT B- LOE Detail Input'!B51)</f>
      </c>
      <c r="C51" s="591">
        <f>IF('EXHIBIT B- LOE Detail Input'!C51=0,"",'EXHIBIT B- LOE Detail Input'!C51)</f>
      </c>
      <c r="D51" s="592">
        <f>IF('EXHIBIT B- LOE Detail Input'!D51=0,"",'EXHIBIT B- LOE Detail Input'!D51)</f>
      </c>
      <c r="E51" s="494"/>
      <c r="F51" s="338">
        <f>'EXHIBIT B- LOE Detail Input'!H51</f>
        <v>0</v>
      </c>
      <c r="G51" s="301">
        <f>'EXHIBIT B- LOE Detail Input'!F51</f>
        <v>0</v>
      </c>
      <c r="H51" s="219">
        <f>I51-G51</f>
        <v>0</v>
      </c>
      <c r="I51" s="318">
        <f>'EXHIBIT B- LOE Detail Input'!G51</f>
        <v>0</v>
      </c>
      <c r="J51" s="278">
        <f>K51-I51</f>
        <v>0</v>
      </c>
      <c r="K51" s="318">
        <f>'EXHIBIT B - Escalation Input'!F51</f>
        <v>0</v>
      </c>
      <c r="L51" s="318">
        <f>'EXHIBIT B - Escalation Input'!H51</f>
        <v>0</v>
      </c>
      <c r="M51" s="662">
        <f>L51+K51</f>
        <v>0</v>
      </c>
      <c r="N51" s="272">
        <f>'EXHIBIT B - Escalation Input'!G51</f>
        <v>0</v>
      </c>
      <c r="O51" s="269">
        <f>M51+N51</f>
        <v>0</v>
      </c>
      <c r="P51" s="195"/>
      <c r="Q51" s="334">
        <f>'EXHIBIT B - Invoiced ODC Input'!E51</f>
        <v>0</v>
      </c>
      <c r="R51" s="195"/>
      <c r="S51" s="480">
        <f>Q51+O51</f>
        <v>0</v>
      </c>
    </row>
    <row r="52" spans="1:19" ht="18" customHeight="1">
      <c r="A52" s="859"/>
      <c r="B52" s="591">
        <f>IF('EXHIBIT B- LOE Detail Input'!B52=0,"",'EXHIBIT B- LOE Detail Input'!B52)</f>
      </c>
      <c r="C52" s="591">
        <f>IF('EXHIBIT B- LOE Detail Input'!C52=0,"",'EXHIBIT B- LOE Detail Input'!C52)</f>
      </c>
      <c r="D52" s="592">
        <f>IF('EXHIBIT B- LOE Detail Input'!D52=0,"",'EXHIBIT B- LOE Detail Input'!D52)</f>
      </c>
      <c r="E52" s="494"/>
      <c r="F52" s="338">
        <f>'EXHIBIT B- LOE Detail Input'!H52</f>
        <v>0</v>
      </c>
      <c r="G52" s="301">
        <f>'EXHIBIT B- LOE Detail Input'!F52</f>
        <v>0</v>
      </c>
      <c r="H52" s="219">
        <f>I52-G52</f>
        <v>0</v>
      </c>
      <c r="I52" s="318">
        <f>'EXHIBIT B- LOE Detail Input'!G52</f>
        <v>0</v>
      </c>
      <c r="J52" s="852">
        <f>K52-I52</f>
        <v>0</v>
      </c>
      <c r="K52" s="853">
        <f>'EXHIBIT B - Escalation Input'!F52</f>
        <v>0</v>
      </c>
      <c r="L52" s="853">
        <f>'EXHIBIT B - Escalation Input'!H52</f>
        <v>0</v>
      </c>
      <c r="M52" s="662">
        <f>L52+K52</f>
        <v>0</v>
      </c>
      <c r="N52" s="272">
        <f>'EXHIBIT B - Escalation Input'!G52</f>
        <v>0</v>
      </c>
      <c r="O52" s="269">
        <f>M52+N52</f>
        <v>0</v>
      </c>
      <c r="P52" s="195"/>
      <c r="Q52" s="334">
        <f>'EXHIBIT B - Invoiced ODC Input'!E52</f>
        <v>0</v>
      </c>
      <c r="R52" s="195"/>
      <c r="S52" s="480">
        <f>Q52+O52</f>
        <v>0</v>
      </c>
    </row>
    <row r="53" spans="1:19" ht="18.75" customHeight="1" thickBot="1">
      <c r="A53" s="859"/>
      <c r="B53" s="613">
        <f>IF('EXHIBIT B- LOE Detail Input'!B53=0,"",'EXHIBIT B- LOE Detail Input'!B53)</f>
      </c>
      <c r="C53" s="613">
        <f>IF('EXHIBIT B- LOE Detail Input'!C53=0,"",'EXHIBIT B- LOE Detail Input'!C53)</f>
      </c>
      <c r="D53" s="614">
        <f>IF('EXHIBIT B- LOE Detail Input'!D53=0,"",'EXHIBIT B- LOE Detail Input'!D53)</f>
      </c>
      <c r="E53" s="494">
        <v>9</v>
      </c>
      <c r="F53" s="338">
        <f>'EXHIBIT B- LOE Detail Input'!H53</f>
        <v>0</v>
      </c>
      <c r="G53" s="301">
        <f>'EXHIBIT B- LOE Detail Input'!F53</f>
        <v>0</v>
      </c>
      <c r="H53" s="219">
        <f>I53-G53</f>
        <v>0</v>
      </c>
      <c r="I53" s="318">
        <f>'EXHIBIT B- LOE Detail Input'!G53</f>
        <v>0</v>
      </c>
      <c r="J53" s="653">
        <f>K53-I53</f>
        <v>0</v>
      </c>
      <c r="K53" s="660">
        <f>'EXHIBIT B - Escalation Input'!F53</f>
        <v>0</v>
      </c>
      <c r="L53" s="660">
        <f>'EXHIBIT B - Escalation Input'!H53</f>
        <v>0</v>
      </c>
      <c r="M53" s="662">
        <f>L53+K53</f>
        <v>0</v>
      </c>
      <c r="N53" s="272">
        <f>'EXHIBIT B - Escalation Input'!G53</f>
        <v>0</v>
      </c>
      <c r="O53" s="269">
        <f>M53+N53</f>
        <v>0</v>
      </c>
      <c r="P53" s="195"/>
      <c r="Q53" s="334">
        <f>'EXHIBIT B - Invoiced ODC Input'!E53</f>
        <v>0</v>
      </c>
      <c r="R53" s="195"/>
      <c r="S53" s="480">
        <f>Q53+O53</f>
        <v>0</v>
      </c>
    </row>
    <row r="54" spans="1:19" ht="18.75" customHeight="1" thickBot="1" thickTop="1">
      <c r="A54" s="859"/>
      <c r="B54" s="536"/>
      <c r="C54" s="627"/>
      <c r="D54" s="621" t="s">
        <v>8</v>
      </c>
      <c r="E54" s="866"/>
      <c r="F54" s="339">
        <f aca="true" t="shared" si="5" ref="F54:O54">SUBTOTAL(9,F49:F53)</f>
        <v>0</v>
      </c>
      <c r="G54" s="302">
        <f t="shared" si="5"/>
        <v>0</v>
      </c>
      <c r="H54" s="311">
        <f t="shared" si="5"/>
        <v>0</v>
      </c>
      <c r="I54" s="336">
        <f t="shared" si="5"/>
        <v>0</v>
      </c>
      <c r="J54" s="323">
        <f t="shared" si="5"/>
        <v>0</v>
      </c>
      <c r="K54" s="664">
        <f t="shared" si="5"/>
        <v>0</v>
      </c>
      <c r="L54" s="664">
        <f t="shared" si="5"/>
        <v>0</v>
      </c>
      <c r="M54" s="319">
        <f t="shared" si="5"/>
        <v>0</v>
      </c>
      <c r="N54" s="324">
        <f t="shared" si="5"/>
        <v>0</v>
      </c>
      <c r="O54" s="325">
        <f t="shared" si="5"/>
        <v>0</v>
      </c>
      <c r="P54" s="326"/>
      <c r="Q54" s="335">
        <f>SUBTOTAL(9,Q49:Q53)</f>
        <v>0</v>
      </c>
      <c r="R54" s="326"/>
      <c r="S54" s="478">
        <f>SUBTOTAL(9,S49:S53)</f>
        <v>0</v>
      </c>
    </row>
    <row r="55" spans="1:19" ht="13.5" thickTop="1">
      <c r="A55" s="860"/>
      <c r="B55" s="857"/>
      <c r="C55" s="857"/>
      <c r="D55" s="857"/>
      <c r="E55" s="857"/>
      <c r="F55" s="857"/>
      <c r="G55" s="857"/>
      <c r="H55" s="857"/>
      <c r="I55" s="861"/>
      <c r="J55" s="861"/>
      <c r="K55" s="861"/>
      <c r="L55" s="861"/>
      <c r="M55" s="861"/>
      <c r="N55" s="861"/>
      <c r="O55" s="861"/>
      <c r="P55" s="861"/>
      <c r="Q55" s="861"/>
      <c r="R55" s="861"/>
      <c r="S55" s="861"/>
    </row>
    <row r="56" spans="1:19" ht="15.75" thickBot="1">
      <c r="A56" s="859"/>
      <c r="B56" s="167" t="str">
        <f>'EXHIBIT B- LOE Detail Input'!B56</f>
        <v>#</v>
      </c>
      <c r="C56" s="586" t="str">
        <f>'EXHIBIT B- LOE Detail Input'!C56</f>
        <v>#</v>
      </c>
      <c r="D56" s="167" t="str">
        <f>'EXHIBIT B- LOE Detail Input'!D56</f>
        <v>TITLE</v>
      </c>
      <c r="E56" s="493"/>
      <c r="F56" s="102"/>
      <c r="G56" s="226"/>
      <c r="H56" s="309"/>
      <c r="I56" s="862"/>
      <c r="J56" s="862"/>
      <c r="K56" s="862"/>
      <c r="L56" s="863"/>
      <c r="M56" s="864"/>
      <c r="N56" s="864"/>
      <c r="O56" s="864"/>
      <c r="P56" s="865"/>
      <c r="Q56" s="864"/>
      <c r="R56" s="865"/>
      <c r="S56" s="864"/>
    </row>
    <row r="57" spans="1:19" ht="16.5" customHeight="1" thickTop="1">
      <c r="A57" s="859"/>
      <c r="B57" s="591">
        <f>IF('EXHIBIT B- LOE Detail Input'!B57=0,"",'EXHIBIT B- LOE Detail Input'!B57)</f>
      </c>
      <c r="C57" s="591">
        <f>IF('EXHIBIT B- LOE Detail Input'!C57=0,"",'EXHIBIT B- LOE Detail Input'!C57)</f>
      </c>
      <c r="D57" s="592">
        <f>IF('EXHIBIT B- LOE Detail Input'!D57=0,"",'EXHIBIT B- LOE Detail Input'!D57)</f>
      </c>
      <c r="E57" s="499"/>
      <c r="F57" s="337">
        <f>'EXHIBIT B- LOE Detail Input'!H57</f>
        <v>0</v>
      </c>
      <c r="G57" s="300">
        <f>'EXHIBIT B- LOE Detail Input'!F57</f>
        <v>0</v>
      </c>
      <c r="H57" s="310">
        <f>I57-G57</f>
        <v>0</v>
      </c>
      <c r="I57" s="317">
        <f>'EXHIBIT B- LOE Detail Input'!G57</f>
        <v>0</v>
      </c>
      <c r="J57" s="277">
        <f>K57-I57</f>
        <v>0</v>
      </c>
      <c r="K57" s="317">
        <f>'EXHIBIT B - Escalation Input'!F57</f>
        <v>0</v>
      </c>
      <c r="L57" s="317">
        <f>'EXHIBIT B - Escalation Input'!H57</f>
        <v>0</v>
      </c>
      <c r="M57" s="661">
        <f>L57+K57</f>
        <v>0</v>
      </c>
      <c r="N57" s="271">
        <f>'EXHIBIT B - Escalation Input'!G57</f>
        <v>0</v>
      </c>
      <c r="O57" s="268">
        <f>M57+N57</f>
        <v>0</v>
      </c>
      <c r="P57" s="195"/>
      <c r="Q57" s="333">
        <f>'EXHIBIT B - Invoiced ODC Input'!E57</f>
        <v>0</v>
      </c>
      <c r="R57" s="195"/>
      <c r="S57" s="479">
        <f>Q57+O57</f>
        <v>0</v>
      </c>
    </row>
    <row r="58" spans="1:19" ht="15.75" customHeight="1">
      <c r="A58" s="859"/>
      <c r="B58" s="591">
        <f>IF('EXHIBIT B- LOE Detail Input'!B58=0,"",'EXHIBIT B- LOE Detail Input'!B58)</f>
      </c>
      <c r="C58" s="591">
        <f>IF('EXHIBIT B- LOE Detail Input'!C58=0,"",'EXHIBIT B- LOE Detail Input'!C58)</f>
      </c>
      <c r="D58" s="592">
        <f>IF('EXHIBIT B- LOE Detail Input'!D58=0,"",'EXHIBIT B- LOE Detail Input'!D58)</f>
      </c>
      <c r="E58" s="494"/>
      <c r="F58" s="338">
        <f>'EXHIBIT B- LOE Detail Input'!H58</f>
        <v>0</v>
      </c>
      <c r="G58" s="301">
        <f>'EXHIBIT B- LOE Detail Input'!F58</f>
        <v>0</v>
      </c>
      <c r="H58" s="219">
        <f>I58-G58</f>
        <v>0</v>
      </c>
      <c r="I58" s="318">
        <f>'EXHIBIT B- LOE Detail Input'!G58</f>
        <v>0</v>
      </c>
      <c r="J58" s="278">
        <f>K58-I58</f>
        <v>0</v>
      </c>
      <c r="K58" s="318">
        <f>'EXHIBIT B - Escalation Input'!F58</f>
        <v>0</v>
      </c>
      <c r="L58" s="318">
        <f>'EXHIBIT B - Escalation Input'!H58</f>
        <v>0</v>
      </c>
      <c r="M58" s="662">
        <f>L58+K58</f>
        <v>0</v>
      </c>
      <c r="N58" s="272">
        <f>'EXHIBIT B - Escalation Input'!G58</f>
        <v>0</v>
      </c>
      <c r="O58" s="269">
        <f>M58+N58</f>
        <v>0</v>
      </c>
      <c r="P58" s="195"/>
      <c r="Q58" s="334">
        <f>'EXHIBIT B - Invoiced ODC Input'!E58</f>
        <v>0</v>
      </c>
      <c r="R58" s="195"/>
      <c r="S58" s="480">
        <f>Q58+O58</f>
        <v>0</v>
      </c>
    </row>
    <row r="59" spans="1:19" ht="16.5" customHeight="1">
      <c r="A59" s="859"/>
      <c r="B59" s="591">
        <f>IF('EXHIBIT B- LOE Detail Input'!B59=0,"",'EXHIBIT B- LOE Detail Input'!B59)</f>
      </c>
      <c r="C59" s="591">
        <f>IF('EXHIBIT B- LOE Detail Input'!C59=0,"",'EXHIBIT B- LOE Detail Input'!C59)</f>
      </c>
      <c r="D59" s="592">
        <f>IF('EXHIBIT B- LOE Detail Input'!D59=0,"",'EXHIBIT B- LOE Detail Input'!D59)</f>
      </c>
      <c r="E59" s="494"/>
      <c r="F59" s="338">
        <f>'EXHIBIT B- LOE Detail Input'!H59</f>
        <v>0</v>
      </c>
      <c r="G59" s="301">
        <f>'EXHIBIT B- LOE Detail Input'!F59</f>
        <v>0</v>
      </c>
      <c r="H59" s="219">
        <f>I59-G59</f>
        <v>0</v>
      </c>
      <c r="I59" s="318">
        <f>'EXHIBIT B- LOE Detail Input'!G59</f>
        <v>0</v>
      </c>
      <c r="J59" s="278">
        <f>K59-I59</f>
        <v>0</v>
      </c>
      <c r="K59" s="318">
        <f>'EXHIBIT B - Escalation Input'!F59</f>
        <v>0</v>
      </c>
      <c r="L59" s="318">
        <f>'EXHIBIT B - Escalation Input'!H59</f>
        <v>0</v>
      </c>
      <c r="M59" s="662">
        <f>L59+K59</f>
        <v>0</v>
      </c>
      <c r="N59" s="272">
        <f>'EXHIBIT B - Escalation Input'!G59</f>
        <v>0</v>
      </c>
      <c r="O59" s="269">
        <f>M59+N59</f>
        <v>0</v>
      </c>
      <c r="P59" s="195"/>
      <c r="Q59" s="334">
        <f>'EXHIBIT B - Invoiced ODC Input'!E59</f>
        <v>0</v>
      </c>
      <c r="R59" s="195"/>
      <c r="S59" s="480">
        <f>Q59+O59</f>
        <v>0</v>
      </c>
    </row>
    <row r="60" spans="1:19" ht="18" customHeight="1">
      <c r="A60" s="859"/>
      <c r="B60" s="591">
        <f>IF('EXHIBIT B- LOE Detail Input'!B60=0,"",'EXHIBIT B- LOE Detail Input'!B60)</f>
      </c>
      <c r="C60" s="591">
        <f>IF('EXHIBIT B- LOE Detail Input'!C60=0,"",'EXHIBIT B- LOE Detail Input'!C60)</f>
      </c>
      <c r="D60" s="592">
        <f>IF('EXHIBIT B- LOE Detail Input'!D60=0,"",'EXHIBIT B- LOE Detail Input'!D60)</f>
      </c>
      <c r="E60" s="494"/>
      <c r="F60" s="338">
        <f>'EXHIBIT B- LOE Detail Input'!H60</f>
        <v>0</v>
      </c>
      <c r="G60" s="301">
        <f>'EXHIBIT B- LOE Detail Input'!F60</f>
        <v>0</v>
      </c>
      <c r="H60" s="219">
        <f>I60-G60</f>
        <v>0</v>
      </c>
      <c r="I60" s="318">
        <f>'EXHIBIT B- LOE Detail Input'!G60</f>
        <v>0</v>
      </c>
      <c r="J60" s="852">
        <f>K60-I60</f>
        <v>0</v>
      </c>
      <c r="K60" s="853">
        <f>'EXHIBIT B - Escalation Input'!F60</f>
        <v>0</v>
      </c>
      <c r="L60" s="853">
        <f>'EXHIBIT B - Escalation Input'!H60</f>
        <v>0</v>
      </c>
      <c r="M60" s="662">
        <f>L60+K60</f>
        <v>0</v>
      </c>
      <c r="N60" s="272">
        <f>'EXHIBIT B - Escalation Input'!G60</f>
        <v>0</v>
      </c>
      <c r="O60" s="269">
        <f>M60+N60</f>
        <v>0</v>
      </c>
      <c r="P60" s="195"/>
      <c r="Q60" s="334">
        <f>'EXHIBIT B - Invoiced ODC Input'!E60</f>
        <v>0</v>
      </c>
      <c r="R60" s="195"/>
      <c r="S60" s="480">
        <f>Q60+O60</f>
        <v>0</v>
      </c>
    </row>
    <row r="61" spans="1:19" ht="18.75" customHeight="1" thickBot="1">
      <c r="A61" s="859"/>
      <c r="B61" s="613">
        <f>IF('EXHIBIT B- LOE Detail Input'!B61=0,"",'EXHIBIT B- LOE Detail Input'!B61)</f>
      </c>
      <c r="C61" s="613">
        <f>IF('EXHIBIT B- LOE Detail Input'!C61=0,"",'EXHIBIT B- LOE Detail Input'!C61)</f>
      </c>
      <c r="D61" s="614">
        <f>IF('EXHIBIT B- LOE Detail Input'!D61=0,"",'EXHIBIT B- LOE Detail Input'!D61)</f>
      </c>
      <c r="E61" s="494">
        <v>9</v>
      </c>
      <c r="F61" s="338">
        <f>'EXHIBIT B- LOE Detail Input'!H61</f>
        <v>0</v>
      </c>
      <c r="G61" s="301">
        <f>'EXHIBIT B- LOE Detail Input'!F61</f>
        <v>0</v>
      </c>
      <c r="H61" s="219">
        <f>I61-G61</f>
        <v>0</v>
      </c>
      <c r="I61" s="318">
        <f>'EXHIBIT B- LOE Detail Input'!G61</f>
        <v>0</v>
      </c>
      <c r="J61" s="653">
        <f>K61-I61</f>
        <v>0</v>
      </c>
      <c r="K61" s="660">
        <f>'EXHIBIT B - Escalation Input'!F61</f>
        <v>0</v>
      </c>
      <c r="L61" s="660">
        <f>'EXHIBIT B - Escalation Input'!H61</f>
        <v>0</v>
      </c>
      <c r="M61" s="662">
        <f>L61+K61</f>
        <v>0</v>
      </c>
      <c r="N61" s="272">
        <f>'EXHIBIT B - Escalation Input'!G61</f>
        <v>0</v>
      </c>
      <c r="O61" s="269">
        <f>M61+N61</f>
        <v>0</v>
      </c>
      <c r="P61" s="195"/>
      <c r="Q61" s="334">
        <f>'EXHIBIT B - Invoiced ODC Input'!E61</f>
        <v>0</v>
      </c>
      <c r="R61" s="195"/>
      <c r="S61" s="480">
        <f>Q61+O61</f>
        <v>0</v>
      </c>
    </row>
    <row r="62" spans="1:19" ht="18.75" customHeight="1" thickBot="1" thickTop="1">
      <c r="A62" s="859"/>
      <c r="B62" s="536"/>
      <c r="C62" s="627"/>
      <c r="D62" s="621" t="s">
        <v>8</v>
      </c>
      <c r="E62" s="866"/>
      <c r="F62" s="339">
        <f aca="true" t="shared" si="6" ref="F62:O62">SUBTOTAL(9,F57:F61)</f>
        <v>0</v>
      </c>
      <c r="G62" s="302">
        <f t="shared" si="6"/>
        <v>0</v>
      </c>
      <c r="H62" s="311">
        <f t="shared" si="6"/>
        <v>0</v>
      </c>
      <c r="I62" s="336">
        <f t="shared" si="6"/>
        <v>0</v>
      </c>
      <c r="J62" s="323">
        <f t="shared" si="6"/>
        <v>0</v>
      </c>
      <c r="K62" s="664">
        <f t="shared" si="6"/>
        <v>0</v>
      </c>
      <c r="L62" s="664">
        <f t="shared" si="6"/>
        <v>0</v>
      </c>
      <c r="M62" s="319">
        <f t="shared" si="6"/>
        <v>0</v>
      </c>
      <c r="N62" s="324">
        <f t="shared" si="6"/>
        <v>0</v>
      </c>
      <c r="O62" s="325">
        <f t="shared" si="6"/>
        <v>0</v>
      </c>
      <c r="P62" s="326"/>
      <c r="Q62" s="335">
        <f>SUBTOTAL(9,Q57:Q61)</f>
        <v>0</v>
      </c>
      <c r="R62" s="326"/>
      <c r="S62" s="478">
        <f>SUBTOTAL(9,S57:S61)</f>
        <v>0</v>
      </c>
    </row>
    <row r="63" spans="1:19" ht="13.5" thickTop="1">
      <c r="A63" s="860"/>
      <c r="B63" s="857"/>
      <c r="C63" s="857"/>
      <c r="D63" s="857"/>
      <c r="E63" s="857"/>
      <c r="F63" s="857"/>
      <c r="G63" s="857"/>
      <c r="H63" s="857"/>
      <c r="I63" s="861"/>
      <c r="J63" s="861"/>
      <c r="K63" s="861"/>
      <c r="L63" s="861"/>
      <c r="M63" s="861"/>
      <c r="N63" s="861"/>
      <c r="O63" s="861"/>
      <c r="P63" s="861"/>
      <c r="Q63" s="861"/>
      <c r="R63" s="861"/>
      <c r="S63" s="861"/>
    </row>
    <row r="64" spans="1:19" ht="15.75" thickBot="1">
      <c r="A64" s="859"/>
      <c r="B64" s="167" t="str">
        <f>'EXHIBIT B- LOE Detail Input'!B64</f>
        <v>#</v>
      </c>
      <c r="C64" s="586" t="str">
        <f>'EXHIBIT B- LOE Detail Input'!C64</f>
        <v>#</v>
      </c>
      <c r="D64" s="167" t="str">
        <f>'EXHIBIT B- LOE Detail Input'!D64</f>
        <v>TITLE</v>
      </c>
      <c r="E64" s="493"/>
      <c r="F64" s="102"/>
      <c r="G64" s="226"/>
      <c r="H64" s="309"/>
      <c r="I64" s="862"/>
      <c r="J64" s="862"/>
      <c r="K64" s="862"/>
      <c r="L64" s="863"/>
      <c r="M64" s="864"/>
      <c r="N64" s="864"/>
      <c r="O64" s="864"/>
      <c r="P64" s="865"/>
      <c r="Q64" s="864"/>
      <c r="R64" s="865"/>
      <c r="S64" s="864"/>
    </row>
    <row r="65" spans="1:19" ht="16.5" customHeight="1" thickTop="1">
      <c r="A65" s="859"/>
      <c r="B65" s="591">
        <f>IF('EXHIBIT B- LOE Detail Input'!B65=0,"",'EXHIBIT B- LOE Detail Input'!B65)</f>
      </c>
      <c r="C65" s="591">
        <f>IF('EXHIBIT B- LOE Detail Input'!C65=0,"",'EXHIBIT B- LOE Detail Input'!C65)</f>
      </c>
      <c r="D65" s="592">
        <f>IF('EXHIBIT B- LOE Detail Input'!D65=0,"",'EXHIBIT B- LOE Detail Input'!D65)</f>
      </c>
      <c r="E65" s="499"/>
      <c r="F65" s="337">
        <f>'EXHIBIT B- LOE Detail Input'!H65</f>
        <v>0</v>
      </c>
      <c r="G65" s="300">
        <f>'EXHIBIT B- LOE Detail Input'!F65</f>
        <v>0</v>
      </c>
      <c r="H65" s="310">
        <f>I65-G65</f>
        <v>0</v>
      </c>
      <c r="I65" s="317">
        <f>'EXHIBIT B- LOE Detail Input'!G65</f>
        <v>0</v>
      </c>
      <c r="J65" s="277">
        <f>K65-I65</f>
        <v>0</v>
      </c>
      <c r="K65" s="317">
        <f>'EXHIBIT B - Escalation Input'!F65</f>
        <v>0</v>
      </c>
      <c r="L65" s="317">
        <f>'EXHIBIT B - Escalation Input'!H65</f>
        <v>0</v>
      </c>
      <c r="M65" s="661">
        <f>L65+K65</f>
        <v>0</v>
      </c>
      <c r="N65" s="271">
        <f>'EXHIBIT B - Escalation Input'!G65</f>
        <v>0</v>
      </c>
      <c r="O65" s="268">
        <f>M65+N65</f>
        <v>0</v>
      </c>
      <c r="P65" s="195"/>
      <c r="Q65" s="333">
        <f>'EXHIBIT B - Invoiced ODC Input'!E65</f>
        <v>0</v>
      </c>
      <c r="R65" s="195"/>
      <c r="S65" s="479">
        <f>Q65+O65</f>
        <v>0</v>
      </c>
    </row>
    <row r="66" spans="1:19" ht="15.75" customHeight="1">
      <c r="A66" s="859"/>
      <c r="B66" s="591">
        <f>IF('EXHIBIT B- LOE Detail Input'!B66=0,"",'EXHIBIT B- LOE Detail Input'!B66)</f>
      </c>
      <c r="C66" s="591">
        <f>IF('EXHIBIT B- LOE Detail Input'!C66=0,"",'EXHIBIT B- LOE Detail Input'!C66)</f>
      </c>
      <c r="D66" s="592">
        <f>IF('EXHIBIT B- LOE Detail Input'!D66=0,"",'EXHIBIT B- LOE Detail Input'!D66)</f>
      </c>
      <c r="E66" s="494"/>
      <c r="F66" s="338">
        <f>'EXHIBIT B- LOE Detail Input'!H66</f>
        <v>0</v>
      </c>
      <c r="G66" s="301">
        <f>'EXHIBIT B- LOE Detail Input'!F66</f>
        <v>0</v>
      </c>
      <c r="H66" s="219">
        <f>I66-G66</f>
        <v>0</v>
      </c>
      <c r="I66" s="318">
        <f>'EXHIBIT B- LOE Detail Input'!G66</f>
        <v>0</v>
      </c>
      <c r="J66" s="278">
        <f>K66-I66</f>
        <v>0</v>
      </c>
      <c r="K66" s="318">
        <f>'EXHIBIT B - Escalation Input'!F66</f>
        <v>0</v>
      </c>
      <c r="L66" s="318">
        <f>'EXHIBIT B - Escalation Input'!H66</f>
        <v>0</v>
      </c>
      <c r="M66" s="662">
        <f>L66+K66</f>
        <v>0</v>
      </c>
      <c r="N66" s="272">
        <f>'EXHIBIT B - Escalation Input'!G66</f>
        <v>0</v>
      </c>
      <c r="O66" s="269">
        <f>M66+N66</f>
        <v>0</v>
      </c>
      <c r="P66" s="195"/>
      <c r="Q66" s="334">
        <f>'EXHIBIT B - Invoiced ODC Input'!E66</f>
        <v>0</v>
      </c>
      <c r="R66" s="195"/>
      <c r="S66" s="480">
        <f>Q66+O66</f>
        <v>0</v>
      </c>
    </row>
    <row r="67" spans="1:19" ht="16.5" customHeight="1">
      <c r="A67" s="859"/>
      <c r="B67" s="591">
        <f>IF('EXHIBIT B- LOE Detail Input'!B67=0,"",'EXHIBIT B- LOE Detail Input'!B67)</f>
      </c>
      <c r="C67" s="591">
        <f>IF('EXHIBIT B- LOE Detail Input'!C67=0,"",'EXHIBIT B- LOE Detail Input'!C67)</f>
      </c>
      <c r="D67" s="592">
        <f>IF('EXHIBIT B- LOE Detail Input'!D67=0,"",'EXHIBIT B- LOE Detail Input'!D67)</f>
      </c>
      <c r="E67" s="494"/>
      <c r="F67" s="338">
        <f>'EXHIBIT B- LOE Detail Input'!H67</f>
        <v>0</v>
      </c>
      <c r="G67" s="301">
        <f>'EXHIBIT B- LOE Detail Input'!F67</f>
        <v>0</v>
      </c>
      <c r="H67" s="219">
        <f>I67-G67</f>
        <v>0</v>
      </c>
      <c r="I67" s="318">
        <f>'EXHIBIT B- LOE Detail Input'!G67</f>
        <v>0</v>
      </c>
      <c r="J67" s="278">
        <f>K67-I67</f>
        <v>0</v>
      </c>
      <c r="K67" s="318">
        <f>'EXHIBIT B - Escalation Input'!F67</f>
        <v>0</v>
      </c>
      <c r="L67" s="318">
        <f>'EXHIBIT B - Escalation Input'!H67</f>
        <v>0</v>
      </c>
      <c r="M67" s="662">
        <f>L67+K67</f>
        <v>0</v>
      </c>
      <c r="N67" s="272">
        <f>'EXHIBIT B - Escalation Input'!G67</f>
        <v>0</v>
      </c>
      <c r="O67" s="269">
        <f>M67+N67</f>
        <v>0</v>
      </c>
      <c r="P67" s="195"/>
      <c r="Q67" s="334">
        <f>'EXHIBIT B - Invoiced ODC Input'!E67</f>
        <v>0</v>
      </c>
      <c r="R67" s="195"/>
      <c r="S67" s="480">
        <f>Q67+O67</f>
        <v>0</v>
      </c>
    </row>
    <row r="68" spans="1:19" ht="18" customHeight="1">
      <c r="A68" s="859"/>
      <c r="B68" s="591">
        <f>IF('EXHIBIT B- LOE Detail Input'!B68=0,"",'EXHIBIT B- LOE Detail Input'!B68)</f>
      </c>
      <c r="C68" s="591">
        <f>IF('EXHIBIT B- LOE Detail Input'!C68=0,"",'EXHIBIT B- LOE Detail Input'!C68)</f>
      </c>
      <c r="D68" s="592">
        <f>IF('EXHIBIT B- LOE Detail Input'!D68=0,"",'EXHIBIT B- LOE Detail Input'!D68)</f>
      </c>
      <c r="E68" s="494"/>
      <c r="F68" s="338">
        <f>'EXHIBIT B- LOE Detail Input'!H68</f>
        <v>0</v>
      </c>
      <c r="G68" s="301">
        <f>'EXHIBIT B- LOE Detail Input'!F68</f>
        <v>0</v>
      </c>
      <c r="H68" s="219">
        <f>I68-G68</f>
        <v>0</v>
      </c>
      <c r="I68" s="318">
        <f>'EXHIBIT B- LOE Detail Input'!G68</f>
        <v>0</v>
      </c>
      <c r="J68" s="852">
        <f>K68-I68</f>
        <v>0</v>
      </c>
      <c r="K68" s="853">
        <f>'EXHIBIT B - Escalation Input'!F68</f>
        <v>0</v>
      </c>
      <c r="L68" s="853">
        <f>'EXHIBIT B - Escalation Input'!H68</f>
        <v>0</v>
      </c>
      <c r="M68" s="662">
        <f>L68+K68</f>
        <v>0</v>
      </c>
      <c r="N68" s="272">
        <f>'EXHIBIT B - Escalation Input'!G68</f>
        <v>0</v>
      </c>
      <c r="O68" s="269">
        <f>M68+N68</f>
        <v>0</v>
      </c>
      <c r="P68" s="195"/>
      <c r="Q68" s="334">
        <f>'EXHIBIT B - Invoiced ODC Input'!E68</f>
        <v>0</v>
      </c>
      <c r="R68" s="195"/>
      <c r="S68" s="480">
        <f>Q68+O68</f>
        <v>0</v>
      </c>
    </row>
    <row r="69" spans="1:19" ht="18.75" customHeight="1" thickBot="1">
      <c r="A69" s="859"/>
      <c r="B69" s="613">
        <f>IF('EXHIBIT B- LOE Detail Input'!B69=0,"",'EXHIBIT B- LOE Detail Input'!B69)</f>
      </c>
      <c r="C69" s="613">
        <f>IF('EXHIBIT B- LOE Detail Input'!C69=0,"",'EXHIBIT B- LOE Detail Input'!C69)</f>
      </c>
      <c r="D69" s="614">
        <f>IF('EXHIBIT B- LOE Detail Input'!D69=0,"",'EXHIBIT B- LOE Detail Input'!D69)</f>
      </c>
      <c r="E69" s="494">
        <v>9</v>
      </c>
      <c r="F69" s="338">
        <f>'EXHIBIT B- LOE Detail Input'!H69</f>
        <v>0</v>
      </c>
      <c r="G69" s="301">
        <f>'EXHIBIT B- LOE Detail Input'!F69</f>
        <v>0</v>
      </c>
      <c r="H69" s="219">
        <f>I69-G69</f>
        <v>0</v>
      </c>
      <c r="I69" s="318">
        <f>'EXHIBIT B- LOE Detail Input'!G69</f>
        <v>0</v>
      </c>
      <c r="J69" s="653">
        <f>K69-I69</f>
        <v>0</v>
      </c>
      <c r="K69" s="660">
        <f>'EXHIBIT B - Escalation Input'!F69</f>
        <v>0</v>
      </c>
      <c r="L69" s="660">
        <f>'EXHIBIT B - Escalation Input'!H69</f>
        <v>0</v>
      </c>
      <c r="M69" s="662">
        <f>L69+K69</f>
        <v>0</v>
      </c>
      <c r="N69" s="272">
        <f>'EXHIBIT B - Escalation Input'!G69</f>
        <v>0</v>
      </c>
      <c r="O69" s="269">
        <f>M69+N69</f>
        <v>0</v>
      </c>
      <c r="P69" s="195"/>
      <c r="Q69" s="334">
        <f>'EXHIBIT B - Invoiced ODC Input'!E69</f>
        <v>0</v>
      </c>
      <c r="R69" s="195"/>
      <c r="S69" s="480">
        <f>Q69+O69</f>
        <v>0</v>
      </c>
    </row>
    <row r="70" spans="1:19" ht="18.75" customHeight="1" thickBot="1" thickTop="1">
      <c r="A70" s="859"/>
      <c r="B70" s="536"/>
      <c r="C70" s="627"/>
      <c r="D70" s="621" t="s">
        <v>8</v>
      </c>
      <c r="E70" s="866"/>
      <c r="F70" s="339">
        <f aca="true" t="shared" si="7" ref="F70:O70">SUBTOTAL(9,F65:F69)</f>
        <v>0</v>
      </c>
      <c r="G70" s="302">
        <f t="shared" si="7"/>
        <v>0</v>
      </c>
      <c r="H70" s="311">
        <f t="shared" si="7"/>
        <v>0</v>
      </c>
      <c r="I70" s="336">
        <f t="shared" si="7"/>
        <v>0</v>
      </c>
      <c r="J70" s="323">
        <f t="shared" si="7"/>
        <v>0</v>
      </c>
      <c r="K70" s="664">
        <f t="shared" si="7"/>
        <v>0</v>
      </c>
      <c r="L70" s="664">
        <f t="shared" si="7"/>
        <v>0</v>
      </c>
      <c r="M70" s="319">
        <f t="shared" si="7"/>
        <v>0</v>
      </c>
      <c r="N70" s="324">
        <f t="shared" si="7"/>
        <v>0</v>
      </c>
      <c r="O70" s="325">
        <f t="shared" si="7"/>
        <v>0</v>
      </c>
      <c r="P70" s="326"/>
      <c r="Q70" s="335">
        <f>SUBTOTAL(9,Q65:Q69)</f>
        <v>0</v>
      </c>
      <c r="R70" s="326"/>
      <c r="S70" s="478">
        <f>SUBTOTAL(9,S65:S69)</f>
        <v>0</v>
      </c>
    </row>
    <row r="71" spans="1:19" ht="13.5" thickTop="1">
      <c r="A71" s="860"/>
      <c r="B71" s="857"/>
      <c r="C71" s="857"/>
      <c r="D71" s="857"/>
      <c r="E71" s="857"/>
      <c r="F71" s="857"/>
      <c r="G71" s="857"/>
      <c r="H71" s="857"/>
      <c r="I71" s="861"/>
      <c r="J71" s="861"/>
      <c r="K71" s="861"/>
      <c r="L71" s="861"/>
      <c r="M71" s="861"/>
      <c r="N71" s="861"/>
      <c r="O71" s="861"/>
      <c r="P71" s="861"/>
      <c r="Q71" s="861"/>
      <c r="R71" s="861"/>
      <c r="S71" s="861"/>
    </row>
    <row r="72" spans="1:19" ht="15.75" thickBot="1">
      <c r="A72" s="859"/>
      <c r="B72" s="167" t="str">
        <f>'EXHIBIT B- LOE Detail Input'!B72</f>
        <v>#</v>
      </c>
      <c r="C72" s="586" t="str">
        <f>'EXHIBIT B- LOE Detail Input'!C72</f>
        <v>#</v>
      </c>
      <c r="D72" s="167" t="str">
        <f>'EXHIBIT B- LOE Detail Input'!D72</f>
        <v>TITLE</v>
      </c>
      <c r="E72" s="493"/>
      <c r="F72" s="102"/>
      <c r="G72" s="226"/>
      <c r="H72" s="309"/>
      <c r="I72" s="862"/>
      <c r="J72" s="862"/>
      <c r="K72" s="862"/>
      <c r="L72" s="863"/>
      <c r="M72" s="864"/>
      <c r="N72" s="864"/>
      <c r="O72" s="864"/>
      <c r="P72" s="865"/>
      <c r="Q72" s="864"/>
      <c r="R72" s="865"/>
      <c r="S72" s="864"/>
    </row>
    <row r="73" spans="1:19" ht="16.5" customHeight="1" thickTop="1">
      <c r="A73" s="859"/>
      <c r="B73" s="591">
        <f>IF('EXHIBIT B- LOE Detail Input'!B73=0,"",'EXHIBIT B- LOE Detail Input'!B73)</f>
      </c>
      <c r="C73" s="591">
        <f>IF('EXHIBIT B- LOE Detail Input'!C73=0,"",'EXHIBIT B- LOE Detail Input'!C73)</f>
      </c>
      <c r="D73" s="592">
        <f>IF('EXHIBIT B- LOE Detail Input'!D73=0,"",'EXHIBIT B- LOE Detail Input'!D73)</f>
      </c>
      <c r="E73" s="499"/>
      <c r="F73" s="337">
        <f>'EXHIBIT B- LOE Detail Input'!H73</f>
        <v>0</v>
      </c>
      <c r="G73" s="300">
        <f>'EXHIBIT B- LOE Detail Input'!F73</f>
        <v>0</v>
      </c>
      <c r="H73" s="310">
        <f>I73-G73</f>
        <v>0</v>
      </c>
      <c r="I73" s="317">
        <f>'EXHIBIT B- LOE Detail Input'!G73</f>
        <v>0</v>
      </c>
      <c r="J73" s="277">
        <f>K73-I73</f>
        <v>0</v>
      </c>
      <c r="K73" s="317">
        <f>'EXHIBIT B - Escalation Input'!F73</f>
        <v>0</v>
      </c>
      <c r="L73" s="317">
        <f>'EXHIBIT B - Escalation Input'!H73</f>
        <v>0</v>
      </c>
      <c r="M73" s="661">
        <f>L73+K73</f>
        <v>0</v>
      </c>
      <c r="N73" s="271">
        <f>'EXHIBIT B - Escalation Input'!G73</f>
        <v>0</v>
      </c>
      <c r="O73" s="268">
        <f>M73+N73</f>
        <v>0</v>
      </c>
      <c r="P73" s="195"/>
      <c r="Q73" s="333">
        <f>'EXHIBIT B - Invoiced ODC Input'!E73</f>
        <v>0</v>
      </c>
      <c r="R73" s="195"/>
      <c r="S73" s="479">
        <f>Q73+O73</f>
        <v>0</v>
      </c>
    </row>
    <row r="74" spans="1:19" ht="15.75" customHeight="1">
      <c r="A74" s="859"/>
      <c r="B74" s="591">
        <f>IF('EXHIBIT B- LOE Detail Input'!B74=0,"",'EXHIBIT B- LOE Detail Input'!B74)</f>
      </c>
      <c r="C74" s="591">
        <f>IF('EXHIBIT B- LOE Detail Input'!C74=0,"",'EXHIBIT B- LOE Detail Input'!C74)</f>
      </c>
      <c r="D74" s="592">
        <f>IF('EXHIBIT B- LOE Detail Input'!D74=0,"",'EXHIBIT B- LOE Detail Input'!D74)</f>
      </c>
      <c r="E74" s="494"/>
      <c r="F74" s="338">
        <f>'EXHIBIT B- LOE Detail Input'!H74</f>
        <v>0</v>
      </c>
      <c r="G74" s="301">
        <f>'EXHIBIT B- LOE Detail Input'!F74</f>
        <v>0</v>
      </c>
      <c r="H74" s="219">
        <f>I74-G74</f>
        <v>0</v>
      </c>
      <c r="I74" s="318">
        <f>'EXHIBIT B- LOE Detail Input'!G74</f>
        <v>0</v>
      </c>
      <c r="J74" s="278">
        <f>K74-I74</f>
        <v>0</v>
      </c>
      <c r="K74" s="318">
        <f>'EXHIBIT B - Escalation Input'!F74</f>
        <v>0</v>
      </c>
      <c r="L74" s="318">
        <f>'EXHIBIT B - Escalation Input'!H74</f>
        <v>0</v>
      </c>
      <c r="M74" s="662">
        <f>L74+K74</f>
        <v>0</v>
      </c>
      <c r="N74" s="272">
        <f>'EXHIBIT B - Escalation Input'!G74</f>
        <v>0</v>
      </c>
      <c r="O74" s="269">
        <f>M74+N74</f>
        <v>0</v>
      </c>
      <c r="P74" s="195"/>
      <c r="Q74" s="334">
        <f>'EXHIBIT B - Invoiced ODC Input'!E74</f>
        <v>0</v>
      </c>
      <c r="R74" s="195"/>
      <c r="S74" s="480">
        <f>Q74+O74</f>
        <v>0</v>
      </c>
    </row>
    <row r="75" spans="1:19" ht="16.5" customHeight="1">
      <c r="A75" s="859"/>
      <c r="B75" s="591">
        <f>IF('EXHIBIT B- LOE Detail Input'!B75=0,"",'EXHIBIT B- LOE Detail Input'!B75)</f>
      </c>
      <c r="C75" s="591">
        <f>IF('EXHIBIT B- LOE Detail Input'!C75=0,"",'EXHIBIT B- LOE Detail Input'!C75)</f>
      </c>
      <c r="D75" s="592">
        <f>IF('EXHIBIT B- LOE Detail Input'!D75=0,"",'EXHIBIT B- LOE Detail Input'!D75)</f>
      </c>
      <c r="E75" s="494"/>
      <c r="F75" s="338">
        <f>'EXHIBIT B- LOE Detail Input'!H75</f>
        <v>0</v>
      </c>
      <c r="G75" s="301">
        <f>'EXHIBIT B- LOE Detail Input'!F75</f>
        <v>0</v>
      </c>
      <c r="H75" s="219">
        <f>I75-G75</f>
        <v>0</v>
      </c>
      <c r="I75" s="318">
        <f>'EXHIBIT B- LOE Detail Input'!G75</f>
        <v>0</v>
      </c>
      <c r="J75" s="278">
        <f>K75-I75</f>
        <v>0</v>
      </c>
      <c r="K75" s="318">
        <f>'EXHIBIT B - Escalation Input'!F75</f>
        <v>0</v>
      </c>
      <c r="L75" s="318">
        <f>'EXHIBIT B - Escalation Input'!H75</f>
        <v>0</v>
      </c>
      <c r="M75" s="662">
        <f>L75+K75</f>
        <v>0</v>
      </c>
      <c r="N75" s="272">
        <f>'EXHIBIT B - Escalation Input'!G75</f>
        <v>0</v>
      </c>
      <c r="O75" s="269">
        <f>M75+N75</f>
        <v>0</v>
      </c>
      <c r="P75" s="195"/>
      <c r="Q75" s="334">
        <f>'EXHIBIT B - Invoiced ODC Input'!E75</f>
        <v>0</v>
      </c>
      <c r="R75" s="195"/>
      <c r="S75" s="480">
        <f>Q75+O75</f>
        <v>0</v>
      </c>
    </row>
    <row r="76" spans="1:19" ht="18" customHeight="1">
      <c r="A76" s="859"/>
      <c r="B76" s="591">
        <f>IF('EXHIBIT B- LOE Detail Input'!B76=0,"",'EXHIBIT B- LOE Detail Input'!B76)</f>
      </c>
      <c r="C76" s="591">
        <f>IF('EXHIBIT B- LOE Detail Input'!C76=0,"",'EXHIBIT B- LOE Detail Input'!C76)</f>
      </c>
      <c r="D76" s="592">
        <f>IF('EXHIBIT B- LOE Detail Input'!D76=0,"",'EXHIBIT B- LOE Detail Input'!D76)</f>
      </c>
      <c r="E76" s="494"/>
      <c r="F76" s="338">
        <f>'EXHIBIT B- LOE Detail Input'!H76</f>
        <v>0</v>
      </c>
      <c r="G76" s="301">
        <f>'EXHIBIT B- LOE Detail Input'!F76</f>
        <v>0</v>
      </c>
      <c r="H76" s="219">
        <f>I76-G76</f>
        <v>0</v>
      </c>
      <c r="I76" s="318">
        <f>'EXHIBIT B- LOE Detail Input'!G76</f>
        <v>0</v>
      </c>
      <c r="J76" s="852">
        <f>K76-I76</f>
        <v>0</v>
      </c>
      <c r="K76" s="853">
        <f>'EXHIBIT B - Escalation Input'!F76</f>
        <v>0</v>
      </c>
      <c r="L76" s="853">
        <f>'EXHIBIT B - Escalation Input'!H76</f>
        <v>0</v>
      </c>
      <c r="M76" s="662">
        <f>L76+K76</f>
        <v>0</v>
      </c>
      <c r="N76" s="272">
        <f>'EXHIBIT B - Escalation Input'!G76</f>
        <v>0</v>
      </c>
      <c r="O76" s="269">
        <f>M76+N76</f>
        <v>0</v>
      </c>
      <c r="P76" s="195"/>
      <c r="Q76" s="334">
        <f>'EXHIBIT B - Invoiced ODC Input'!E76</f>
        <v>0</v>
      </c>
      <c r="R76" s="195"/>
      <c r="S76" s="480">
        <f>Q76+O76</f>
        <v>0</v>
      </c>
    </row>
    <row r="77" spans="1:19" ht="18.75" customHeight="1" thickBot="1">
      <c r="A77" s="859"/>
      <c r="B77" s="613">
        <f>IF('EXHIBIT B- LOE Detail Input'!B77=0,"",'EXHIBIT B- LOE Detail Input'!B77)</f>
      </c>
      <c r="C77" s="613">
        <f>IF('EXHIBIT B- LOE Detail Input'!C77=0,"",'EXHIBIT B- LOE Detail Input'!C77)</f>
      </c>
      <c r="D77" s="614">
        <f>IF('EXHIBIT B- LOE Detail Input'!D77=0,"",'EXHIBIT B- LOE Detail Input'!D77)</f>
      </c>
      <c r="E77" s="494">
        <v>9</v>
      </c>
      <c r="F77" s="338">
        <f>'EXHIBIT B- LOE Detail Input'!H77</f>
        <v>0</v>
      </c>
      <c r="G77" s="301">
        <f>'EXHIBIT B- LOE Detail Input'!F77</f>
        <v>0</v>
      </c>
      <c r="H77" s="219">
        <f>I77-G77</f>
        <v>0</v>
      </c>
      <c r="I77" s="318">
        <f>'EXHIBIT B- LOE Detail Input'!G77</f>
        <v>0</v>
      </c>
      <c r="J77" s="653">
        <f>K77-I77</f>
        <v>0</v>
      </c>
      <c r="K77" s="660">
        <f>'EXHIBIT B - Escalation Input'!F77</f>
        <v>0</v>
      </c>
      <c r="L77" s="660">
        <f>'EXHIBIT B - Escalation Input'!H77</f>
        <v>0</v>
      </c>
      <c r="M77" s="662">
        <f>L77+K77</f>
        <v>0</v>
      </c>
      <c r="N77" s="272">
        <f>'EXHIBIT B - Escalation Input'!G77</f>
        <v>0</v>
      </c>
      <c r="O77" s="269">
        <f>M77+N77</f>
        <v>0</v>
      </c>
      <c r="P77" s="195"/>
      <c r="Q77" s="334">
        <f>'EXHIBIT B - Invoiced ODC Input'!E77</f>
        <v>0</v>
      </c>
      <c r="R77" s="195"/>
      <c r="S77" s="480">
        <f>Q77+O77</f>
        <v>0</v>
      </c>
    </row>
    <row r="78" spans="1:19" ht="18.75" customHeight="1" thickBot="1" thickTop="1">
      <c r="A78" s="859"/>
      <c r="B78" s="536"/>
      <c r="C78" s="627"/>
      <c r="D78" s="621" t="s">
        <v>8</v>
      </c>
      <c r="E78" s="866"/>
      <c r="F78" s="339">
        <f aca="true" t="shared" si="8" ref="F78:O78">SUBTOTAL(9,F73:F77)</f>
        <v>0</v>
      </c>
      <c r="G78" s="302">
        <f t="shared" si="8"/>
        <v>0</v>
      </c>
      <c r="H78" s="311">
        <f t="shared" si="8"/>
        <v>0</v>
      </c>
      <c r="I78" s="336">
        <f t="shared" si="8"/>
        <v>0</v>
      </c>
      <c r="J78" s="323">
        <f t="shared" si="8"/>
        <v>0</v>
      </c>
      <c r="K78" s="664">
        <f t="shared" si="8"/>
        <v>0</v>
      </c>
      <c r="L78" s="664">
        <f t="shared" si="8"/>
        <v>0</v>
      </c>
      <c r="M78" s="319">
        <f t="shared" si="8"/>
        <v>0</v>
      </c>
      <c r="N78" s="324">
        <f t="shared" si="8"/>
        <v>0</v>
      </c>
      <c r="O78" s="325">
        <f t="shared" si="8"/>
        <v>0</v>
      </c>
      <c r="P78" s="326"/>
      <c r="Q78" s="335">
        <f>SUBTOTAL(9,Q73:Q77)</f>
        <v>0</v>
      </c>
      <c r="R78" s="326"/>
      <c r="S78" s="478">
        <f>SUBTOTAL(9,S73:S77)</f>
        <v>0</v>
      </c>
    </row>
    <row r="79" spans="1:19" ht="13.5" thickTop="1">
      <c r="A79" s="860"/>
      <c r="B79" s="857"/>
      <c r="C79" s="857"/>
      <c r="D79" s="857"/>
      <c r="E79" s="857"/>
      <c r="F79" s="857"/>
      <c r="G79" s="857"/>
      <c r="H79" s="857"/>
      <c r="I79" s="861"/>
      <c r="J79" s="861"/>
      <c r="K79" s="861"/>
      <c r="L79" s="861"/>
      <c r="M79" s="861"/>
      <c r="N79" s="861"/>
      <c r="O79" s="861"/>
      <c r="P79" s="861"/>
      <c r="Q79" s="861"/>
      <c r="R79" s="861"/>
      <c r="S79" s="861"/>
    </row>
    <row r="80" spans="1:19" ht="15.75" thickBot="1">
      <c r="A80" s="859"/>
      <c r="B80" s="167" t="str">
        <f>'EXHIBIT B- LOE Detail Input'!B80</f>
        <v>#</v>
      </c>
      <c r="C80" s="586" t="str">
        <f>'EXHIBIT B- LOE Detail Input'!C80</f>
        <v>#</v>
      </c>
      <c r="D80" s="167" t="str">
        <f>'EXHIBIT B- LOE Detail Input'!D80</f>
        <v>TITLE</v>
      </c>
      <c r="E80" s="493"/>
      <c r="F80" s="102"/>
      <c r="G80" s="226"/>
      <c r="H80" s="309"/>
      <c r="I80" s="862"/>
      <c r="J80" s="862"/>
      <c r="K80" s="862"/>
      <c r="L80" s="863"/>
      <c r="M80" s="864"/>
      <c r="N80" s="864"/>
      <c r="O80" s="864"/>
      <c r="P80" s="865"/>
      <c r="Q80" s="864"/>
      <c r="R80" s="865"/>
      <c r="S80" s="864"/>
    </row>
    <row r="81" spans="1:19" ht="16.5" customHeight="1" thickTop="1">
      <c r="A81" s="859"/>
      <c r="B81" s="591">
        <f>IF('EXHIBIT B- LOE Detail Input'!B81=0,"",'EXHIBIT B- LOE Detail Input'!B81)</f>
      </c>
      <c r="C81" s="591">
        <f>IF('EXHIBIT B- LOE Detail Input'!C81=0,"",'EXHIBIT B- LOE Detail Input'!C81)</f>
      </c>
      <c r="D81" s="592">
        <f>IF('EXHIBIT B- LOE Detail Input'!D81=0,"",'EXHIBIT B- LOE Detail Input'!D81)</f>
      </c>
      <c r="E81" s="499"/>
      <c r="F81" s="337">
        <f>'EXHIBIT B- LOE Detail Input'!H81</f>
        <v>0</v>
      </c>
      <c r="G81" s="300">
        <f>'EXHIBIT B- LOE Detail Input'!F81</f>
        <v>0</v>
      </c>
      <c r="H81" s="310">
        <f>I81-G81</f>
        <v>0</v>
      </c>
      <c r="I81" s="317">
        <f>'EXHIBIT B- LOE Detail Input'!G81</f>
        <v>0</v>
      </c>
      <c r="J81" s="277">
        <f>K81-I81</f>
        <v>0</v>
      </c>
      <c r="K81" s="317">
        <f>'EXHIBIT B - Escalation Input'!F81</f>
        <v>0</v>
      </c>
      <c r="L81" s="317">
        <f>'EXHIBIT B - Escalation Input'!H81</f>
        <v>0</v>
      </c>
      <c r="M81" s="661">
        <f>L81+K81</f>
        <v>0</v>
      </c>
      <c r="N81" s="271">
        <f>'EXHIBIT B - Escalation Input'!G81</f>
        <v>0</v>
      </c>
      <c r="O81" s="268">
        <f>M81+N81</f>
        <v>0</v>
      </c>
      <c r="P81" s="195"/>
      <c r="Q81" s="333">
        <f>'EXHIBIT B - Invoiced ODC Input'!E81</f>
        <v>0</v>
      </c>
      <c r="R81" s="195"/>
      <c r="S81" s="479">
        <f>Q81+O81</f>
        <v>0</v>
      </c>
    </row>
    <row r="82" spans="1:19" ht="15.75" customHeight="1">
      <c r="A82" s="859"/>
      <c r="B82" s="591">
        <f>IF('EXHIBIT B- LOE Detail Input'!B82=0,"",'EXHIBIT B- LOE Detail Input'!B82)</f>
      </c>
      <c r="C82" s="591">
        <f>IF('EXHIBIT B- LOE Detail Input'!C82=0,"",'EXHIBIT B- LOE Detail Input'!C82)</f>
      </c>
      <c r="D82" s="592">
        <f>IF('EXHIBIT B- LOE Detail Input'!D82=0,"",'EXHIBIT B- LOE Detail Input'!D82)</f>
      </c>
      <c r="E82" s="494"/>
      <c r="F82" s="338">
        <f>'EXHIBIT B- LOE Detail Input'!H82</f>
        <v>0</v>
      </c>
      <c r="G82" s="301">
        <f>'EXHIBIT B- LOE Detail Input'!F82</f>
        <v>0</v>
      </c>
      <c r="H82" s="219">
        <f>I82-G82</f>
        <v>0</v>
      </c>
      <c r="I82" s="318">
        <f>'EXHIBIT B- LOE Detail Input'!G82</f>
        <v>0</v>
      </c>
      <c r="J82" s="278">
        <f>K82-I82</f>
        <v>0</v>
      </c>
      <c r="K82" s="318">
        <f>'EXHIBIT B - Escalation Input'!F82</f>
        <v>0</v>
      </c>
      <c r="L82" s="318">
        <f>'EXHIBIT B - Escalation Input'!H82</f>
        <v>0</v>
      </c>
      <c r="M82" s="662">
        <f>L82+K82</f>
        <v>0</v>
      </c>
      <c r="N82" s="272">
        <f>'EXHIBIT B - Escalation Input'!G82</f>
        <v>0</v>
      </c>
      <c r="O82" s="269">
        <f>M82+N82</f>
        <v>0</v>
      </c>
      <c r="P82" s="195"/>
      <c r="Q82" s="334">
        <f>'EXHIBIT B - Invoiced ODC Input'!E82</f>
        <v>0</v>
      </c>
      <c r="R82" s="195"/>
      <c r="S82" s="480">
        <f>Q82+O82</f>
        <v>0</v>
      </c>
    </row>
    <row r="83" spans="1:19" ht="16.5" customHeight="1">
      <c r="A83" s="859"/>
      <c r="B83" s="591">
        <f>IF('EXHIBIT B- LOE Detail Input'!B83=0,"",'EXHIBIT B- LOE Detail Input'!B83)</f>
      </c>
      <c r="C83" s="591">
        <f>IF('EXHIBIT B- LOE Detail Input'!C83=0,"",'EXHIBIT B- LOE Detail Input'!C83)</f>
      </c>
      <c r="D83" s="592">
        <f>IF('EXHIBIT B- LOE Detail Input'!D83=0,"",'EXHIBIT B- LOE Detail Input'!D83)</f>
      </c>
      <c r="E83" s="494"/>
      <c r="F83" s="338">
        <f>'EXHIBIT B- LOE Detail Input'!H83</f>
        <v>0</v>
      </c>
      <c r="G83" s="301">
        <f>'EXHIBIT B- LOE Detail Input'!F83</f>
        <v>0</v>
      </c>
      <c r="H83" s="219">
        <f>I83-G83</f>
        <v>0</v>
      </c>
      <c r="I83" s="318">
        <f>'EXHIBIT B- LOE Detail Input'!G83</f>
        <v>0</v>
      </c>
      <c r="J83" s="278">
        <f>K83-I83</f>
        <v>0</v>
      </c>
      <c r="K83" s="318">
        <f>'EXHIBIT B - Escalation Input'!F83</f>
        <v>0</v>
      </c>
      <c r="L83" s="318">
        <f>'EXHIBIT B - Escalation Input'!H83</f>
        <v>0</v>
      </c>
      <c r="M83" s="662">
        <f>L83+K83</f>
        <v>0</v>
      </c>
      <c r="N83" s="272">
        <f>'EXHIBIT B - Escalation Input'!G83</f>
        <v>0</v>
      </c>
      <c r="O83" s="269">
        <f>M83+N83</f>
        <v>0</v>
      </c>
      <c r="P83" s="195"/>
      <c r="Q83" s="334">
        <f>'EXHIBIT B - Invoiced ODC Input'!E83</f>
        <v>0</v>
      </c>
      <c r="R83" s="195"/>
      <c r="S83" s="480">
        <f>Q83+O83</f>
        <v>0</v>
      </c>
    </row>
    <row r="84" spans="1:19" ht="18" customHeight="1">
      <c r="A84" s="859"/>
      <c r="B84" s="591">
        <f>IF('EXHIBIT B- LOE Detail Input'!B84=0,"",'EXHIBIT B- LOE Detail Input'!B84)</f>
      </c>
      <c r="C84" s="591">
        <f>IF('EXHIBIT B- LOE Detail Input'!C84=0,"",'EXHIBIT B- LOE Detail Input'!C84)</f>
      </c>
      <c r="D84" s="592">
        <f>IF('EXHIBIT B- LOE Detail Input'!D84=0,"",'EXHIBIT B- LOE Detail Input'!D84)</f>
      </c>
      <c r="E84" s="494"/>
      <c r="F84" s="338">
        <f>'EXHIBIT B- LOE Detail Input'!H84</f>
        <v>0</v>
      </c>
      <c r="G84" s="301">
        <f>'EXHIBIT B- LOE Detail Input'!F84</f>
        <v>0</v>
      </c>
      <c r="H84" s="219">
        <f>I84-G84</f>
        <v>0</v>
      </c>
      <c r="I84" s="318">
        <f>'EXHIBIT B- LOE Detail Input'!G84</f>
        <v>0</v>
      </c>
      <c r="J84" s="852">
        <f>K84-I84</f>
        <v>0</v>
      </c>
      <c r="K84" s="853">
        <f>'EXHIBIT B - Escalation Input'!F84</f>
        <v>0</v>
      </c>
      <c r="L84" s="853">
        <f>'EXHIBIT B - Escalation Input'!H84</f>
        <v>0</v>
      </c>
      <c r="M84" s="662">
        <f>L84+K84</f>
        <v>0</v>
      </c>
      <c r="N84" s="272">
        <f>'EXHIBIT B - Escalation Input'!G84</f>
        <v>0</v>
      </c>
      <c r="O84" s="269">
        <f>M84+N84</f>
        <v>0</v>
      </c>
      <c r="P84" s="195"/>
      <c r="Q84" s="334">
        <f>'EXHIBIT B - Invoiced ODC Input'!E84</f>
        <v>0</v>
      </c>
      <c r="R84" s="195"/>
      <c r="S84" s="480">
        <f>Q84+O84</f>
        <v>0</v>
      </c>
    </row>
    <row r="85" spans="1:19" ht="18.75" customHeight="1" thickBot="1">
      <c r="A85" s="859"/>
      <c r="B85" s="613">
        <f>IF('EXHIBIT B- LOE Detail Input'!B85=0,"",'EXHIBIT B- LOE Detail Input'!B85)</f>
      </c>
      <c r="C85" s="613">
        <f>IF('EXHIBIT B- LOE Detail Input'!C85=0,"",'EXHIBIT B- LOE Detail Input'!C85)</f>
      </c>
      <c r="D85" s="614">
        <f>IF('EXHIBIT B- LOE Detail Input'!D85=0,"",'EXHIBIT B- LOE Detail Input'!D85)</f>
      </c>
      <c r="E85" s="494">
        <v>9</v>
      </c>
      <c r="F85" s="338">
        <f>'EXHIBIT B- LOE Detail Input'!H85</f>
        <v>0</v>
      </c>
      <c r="G85" s="301">
        <f>'EXHIBIT B- LOE Detail Input'!F85</f>
        <v>0</v>
      </c>
      <c r="H85" s="219">
        <f>I85-G85</f>
        <v>0</v>
      </c>
      <c r="I85" s="318">
        <f>'EXHIBIT B- LOE Detail Input'!G85</f>
        <v>0</v>
      </c>
      <c r="J85" s="653">
        <f>K85-I85</f>
        <v>0</v>
      </c>
      <c r="K85" s="660">
        <f>'EXHIBIT B - Escalation Input'!F85</f>
        <v>0</v>
      </c>
      <c r="L85" s="660">
        <f>'EXHIBIT B - Escalation Input'!H85</f>
        <v>0</v>
      </c>
      <c r="M85" s="662">
        <f>L85+K85</f>
        <v>0</v>
      </c>
      <c r="N85" s="272">
        <f>'EXHIBIT B - Escalation Input'!G85</f>
        <v>0</v>
      </c>
      <c r="O85" s="269">
        <f>M85+N85</f>
        <v>0</v>
      </c>
      <c r="P85" s="195"/>
      <c r="Q85" s="334">
        <f>'EXHIBIT B - Invoiced ODC Input'!E85</f>
        <v>0</v>
      </c>
      <c r="R85" s="195"/>
      <c r="S85" s="480">
        <f>Q85+O85</f>
        <v>0</v>
      </c>
    </row>
    <row r="86" spans="1:19" ht="18.75" customHeight="1" thickBot="1" thickTop="1">
      <c r="A86" s="859"/>
      <c r="B86" s="536"/>
      <c r="C86" s="627"/>
      <c r="D86" s="621" t="s">
        <v>8</v>
      </c>
      <c r="E86" s="866"/>
      <c r="F86" s="339">
        <f aca="true" t="shared" si="9" ref="F86:O86">SUBTOTAL(9,F81:F85)</f>
        <v>0</v>
      </c>
      <c r="G86" s="302">
        <f t="shared" si="9"/>
        <v>0</v>
      </c>
      <c r="H86" s="311">
        <f t="shared" si="9"/>
        <v>0</v>
      </c>
      <c r="I86" s="336">
        <f t="shared" si="9"/>
        <v>0</v>
      </c>
      <c r="J86" s="323">
        <f t="shared" si="9"/>
        <v>0</v>
      </c>
      <c r="K86" s="664">
        <f t="shared" si="9"/>
        <v>0</v>
      </c>
      <c r="L86" s="664">
        <f t="shared" si="9"/>
        <v>0</v>
      </c>
      <c r="M86" s="319">
        <f t="shared" si="9"/>
        <v>0</v>
      </c>
      <c r="N86" s="324">
        <f t="shared" si="9"/>
        <v>0</v>
      </c>
      <c r="O86" s="325">
        <f t="shared" si="9"/>
        <v>0</v>
      </c>
      <c r="P86" s="326"/>
      <c r="Q86" s="335">
        <f>SUBTOTAL(9,Q81:Q85)</f>
        <v>0</v>
      </c>
      <c r="R86" s="326"/>
      <c r="S86" s="478">
        <f>SUBTOTAL(9,S81:S85)</f>
        <v>0</v>
      </c>
    </row>
    <row r="87" spans="1:19" ht="14.25" thickBot="1" thickTop="1">
      <c r="A87" s="860"/>
      <c r="B87" s="857"/>
      <c r="C87" s="857"/>
      <c r="D87" s="857"/>
      <c r="E87" s="857"/>
      <c r="F87" s="857"/>
      <c r="G87" s="857"/>
      <c r="H87" s="857"/>
      <c r="I87" s="861"/>
      <c r="J87" s="861"/>
      <c r="K87" s="861"/>
      <c r="L87" s="861"/>
      <c r="M87" s="861"/>
      <c r="N87" s="861"/>
      <c r="O87" s="861"/>
      <c r="P87" s="861"/>
      <c r="Q87" s="861"/>
      <c r="R87" s="861"/>
      <c r="S87" s="861"/>
    </row>
    <row r="88" spans="1:19" ht="19.5" customHeight="1" thickBot="1" thickTop="1">
      <c r="A88" s="82"/>
      <c r="B88" s="13"/>
      <c r="C88" s="13"/>
      <c r="D88" s="111" t="s">
        <v>92</v>
      </c>
      <c r="E88" s="101"/>
      <c r="F88" s="340">
        <f>SUBTOTAL(9,F8:F87)</f>
        <v>0</v>
      </c>
      <c r="G88" s="305">
        <f aca="true" t="shared" si="10" ref="G88:O88">SUBTOTAL(9,G8:G87)</f>
        <v>0</v>
      </c>
      <c r="H88" s="312">
        <f t="shared" si="10"/>
        <v>0</v>
      </c>
      <c r="I88" s="316">
        <f t="shared" si="10"/>
        <v>0</v>
      </c>
      <c r="J88" s="316">
        <f t="shared" si="10"/>
        <v>0</v>
      </c>
      <c r="K88" s="316">
        <f t="shared" si="10"/>
        <v>0</v>
      </c>
      <c r="L88" s="316">
        <f t="shared" si="10"/>
        <v>0</v>
      </c>
      <c r="M88" s="663">
        <f t="shared" si="10"/>
        <v>0</v>
      </c>
      <c r="N88" s="316">
        <f t="shared" si="10"/>
        <v>0</v>
      </c>
      <c r="O88" s="316">
        <f t="shared" si="10"/>
        <v>0</v>
      </c>
      <c r="P88" s="77"/>
      <c r="Q88" s="321">
        <f>SUBTOTAL(9,Q8:Q87)</f>
        <v>0</v>
      </c>
      <c r="R88" s="113"/>
      <c r="S88" s="477">
        <f>SUBTOTAL(9,S8:S87)</f>
        <v>0</v>
      </c>
    </row>
    <row r="89" spans="1:19" ht="19.5" customHeight="1" thickBot="1" thickTop="1">
      <c r="A89" s="82"/>
      <c r="B89" s="13"/>
      <c r="C89" s="13"/>
      <c r="D89" s="13"/>
      <c r="E89" s="13"/>
      <c r="F89" s="294"/>
      <c r="G89" s="306"/>
      <c r="H89" s="306"/>
      <c r="I89" s="306"/>
      <c r="J89" s="306"/>
      <c r="K89" s="306"/>
      <c r="L89" s="306"/>
      <c r="M89" s="306"/>
      <c r="N89" s="306"/>
      <c r="O89" s="306"/>
      <c r="P89" s="13"/>
      <c r="Q89" s="306"/>
      <c r="R89" s="13"/>
      <c r="S89" s="306"/>
    </row>
    <row r="90" spans="1:19" ht="19.5" customHeight="1" thickBot="1">
      <c r="A90" s="82"/>
      <c r="B90" s="473" t="s">
        <v>65</v>
      </c>
      <c r="C90" s="474"/>
      <c r="D90" s="475"/>
      <c r="E90" s="13"/>
      <c r="F90" s="472"/>
      <c r="G90" s="472"/>
      <c r="H90" s="472"/>
      <c r="I90" s="472"/>
      <c r="J90" s="472"/>
      <c r="K90" s="472"/>
      <c r="L90" s="472"/>
      <c r="M90" s="472"/>
      <c r="N90" s="472"/>
      <c r="O90" s="472"/>
      <c r="P90" s="13"/>
      <c r="Q90" s="472"/>
      <c r="R90" s="13"/>
      <c r="S90" s="470">
        <f>'EXHIBIT B - Lump Sum ODC Calc'!E89</f>
        <v>0</v>
      </c>
    </row>
    <row r="91" spans="1:19" ht="19.5" customHeight="1" thickBot="1">
      <c r="A91" s="82"/>
      <c r="B91" s="110"/>
      <c r="C91" s="110"/>
      <c r="D91" s="110"/>
      <c r="E91" s="106"/>
      <c r="F91" s="295"/>
      <c r="G91" s="307"/>
      <c r="H91" s="307"/>
      <c r="I91" s="307"/>
      <c r="J91" s="307"/>
      <c r="K91" s="307"/>
      <c r="L91" s="307"/>
      <c r="M91" s="307"/>
      <c r="N91" s="307"/>
      <c r="O91" s="307"/>
      <c r="P91" s="77"/>
      <c r="Q91" s="307"/>
      <c r="R91" s="77"/>
      <c r="S91" s="307"/>
    </row>
    <row r="92" spans="1:19" ht="19.5" customHeight="1" thickBot="1" thickTop="1">
      <c r="A92" s="82"/>
      <c r="B92" s="13"/>
      <c r="C92" s="13"/>
      <c r="D92" s="111" t="s">
        <v>6</v>
      </c>
      <c r="E92" s="101"/>
      <c r="F92" s="340">
        <f>F88</f>
        <v>0</v>
      </c>
      <c r="G92" s="305">
        <f aca="true" t="shared" si="11" ref="G92:O92">G88</f>
        <v>0</v>
      </c>
      <c r="H92" s="312">
        <f t="shared" si="11"/>
        <v>0</v>
      </c>
      <c r="I92" s="316">
        <f t="shared" si="11"/>
        <v>0</v>
      </c>
      <c r="J92" s="316">
        <f t="shared" si="11"/>
        <v>0</v>
      </c>
      <c r="K92" s="316">
        <f t="shared" si="11"/>
        <v>0</v>
      </c>
      <c r="L92" s="316">
        <f t="shared" si="11"/>
        <v>0</v>
      </c>
      <c r="M92" s="663">
        <f t="shared" si="11"/>
        <v>0</v>
      </c>
      <c r="N92" s="316">
        <f t="shared" si="11"/>
        <v>0</v>
      </c>
      <c r="O92" s="316">
        <f t="shared" si="11"/>
        <v>0</v>
      </c>
      <c r="P92" s="77"/>
      <c r="Q92" s="321">
        <f>Q88</f>
        <v>0</v>
      </c>
      <c r="R92" s="113"/>
      <c r="S92" s="477">
        <f>S90+S88</f>
        <v>0</v>
      </c>
    </row>
    <row r="93" spans="1:23" ht="25.5" customHeight="1" thickBot="1" thickTop="1">
      <c r="A93" s="82"/>
      <c r="B93" s="77"/>
      <c r="C93" s="14"/>
      <c r="D93" s="114"/>
      <c r="E93" s="14"/>
      <c r="F93" s="296"/>
      <c r="G93" s="232"/>
      <c r="H93" s="115"/>
      <c r="I93" s="232"/>
      <c r="J93" s="232"/>
      <c r="K93" s="115"/>
      <c r="L93" s="232"/>
      <c r="M93" s="232"/>
      <c r="N93" s="115"/>
      <c r="O93" s="232"/>
      <c r="P93" s="232"/>
      <c r="Q93" s="232"/>
      <c r="R93" s="232"/>
      <c r="S93" s="232"/>
      <c r="T93" s="115"/>
      <c r="U93" s="232"/>
      <c r="V93" s="115"/>
      <c r="W93" s="232"/>
    </row>
    <row r="94" spans="1:23" ht="18" customHeight="1" thickBot="1">
      <c r="A94" s="82"/>
      <c r="B94" s="116"/>
      <c r="C94" s="117" t="s">
        <v>38</v>
      </c>
      <c r="D94" s="118"/>
      <c r="E94" s="119"/>
      <c r="F94" s="297"/>
      <c r="G94" s="308"/>
      <c r="H94" s="121"/>
      <c r="I94" s="231"/>
      <c r="J94" s="240"/>
      <c r="K94" s="120"/>
      <c r="L94" s="235"/>
      <c r="M94" s="235"/>
      <c r="N94" s="123"/>
      <c r="O94" s="235"/>
      <c r="P94" s="235"/>
      <c r="Q94" s="235"/>
      <c r="R94" s="235"/>
      <c r="S94" s="235"/>
      <c r="T94" s="120"/>
      <c r="U94" s="235"/>
      <c r="V94" s="125"/>
      <c r="W94" s="276"/>
    </row>
  </sheetData>
  <sheetProtection password="87C7" sheet="1" objects="1" scenarios="1"/>
  <mergeCells count="9">
    <mergeCell ref="B7:D7"/>
    <mergeCell ref="B6:D6"/>
    <mergeCell ref="G6:I6"/>
    <mergeCell ref="J6:K6"/>
    <mergeCell ref="S5:S6"/>
    <mergeCell ref="N6:O6"/>
    <mergeCell ref="F5:M5"/>
    <mergeCell ref="N5:O5"/>
    <mergeCell ref="Q5:Q6"/>
  </mergeCells>
  <printOptions gridLines="1"/>
  <pageMargins left="1.18" right="0.5" top="0.62" bottom="0.66" header="0.49" footer="0.34"/>
  <pageSetup fitToHeight="1" fitToWidth="1" horizontalDpi="600" verticalDpi="600" orientation="landscape" pageOrder="overThenDown" paperSize="17" scale="41" r:id="rId2"/>
  <headerFooter alignWithMargins="0">
    <oddFooter>&amp;LPass 17&amp;R Printed or Viewed &amp;D
</oddFooter>
  </headerFooter>
  <drawing r:id="rId1"/>
</worksheet>
</file>

<file path=xl/worksheets/sheet9.xml><?xml version="1.0" encoding="utf-8"?>
<worksheet xmlns="http://schemas.openxmlformats.org/spreadsheetml/2006/main" xmlns:r="http://schemas.openxmlformats.org/officeDocument/2006/relationships">
  <sheetPr codeName="Sheet8"/>
  <dimension ref="A1:AJ63"/>
  <sheetViews>
    <sheetView zoomScale="75" zoomScaleNormal="75" zoomScalePageLayoutView="0" workbookViewId="0" topLeftCell="A1">
      <selection activeCell="A1" sqref="A1"/>
    </sheetView>
  </sheetViews>
  <sheetFormatPr defaultColWidth="9.140625" defaultRowHeight="12.75"/>
  <cols>
    <col min="1" max="1" width="39.7109375" style="0" customWidth="1"/>
    <col min="2" max="2" width="22.28125" style="0" customWidth="1"/>
    <col min="3" max="6" width="10.28125" style="0" customWidth="1"/>
    <col min="7" max="7" width="9.00390625" style="0" customWidth="1"/>
    <col min="8" max="8" width="11.7109375" style="0" customWidth="1"/>
    <col min="9" max="10" width="10.57421875" style="0" customWidth="1"/>
    <col min="11" max="11" width="10.140625" style="0" customWidth="1"/>
    <col min="12" max="12" width="10.8515625" style="0" customWidth="1"/>
    <col min="13" max="13" width="11.140625" style="0" bestFit="1" customWidth="1"/>
    <col min="14" max="14" width="12.00390625" style="0" customWidth="1"/>
    <col min="15" max="15" width="11.8515625" style="0" customWidth="1"/>
    <col min="16" max="16" width="10.421875" style="0" customWidth="1"/>
    <col min="17" max="17" width="10.28125" style="0" customWidth="1"/>
    <col min="18" max="18" width="10.00390625" style="0" customWidth="1"/>
    <col min="19" max="19" width="11.140625" style="0" customWidth="1"/>
    <col min="20" max="20" width="11.140625" style="0" bestFit="1" customWidth="1"/>
    <col min="21" max="21" width="12.140625" style="0" customWidth="1"/>
    <col min="22" max="22" width="12.7109375" style="0" customWidth="1"/>
    <col min="23" max="23" width="10.28125" style="0" customWidth="1"/>
    <col min="24" max="24" width="10.8515625" style="0" customWidth="1"/>
    <col min="25" max="25" width="9.57421875" style="0" customWidth="1"/>
    <col min="26" max="26" width="10.7109375" style="0" customWidth="1"/>
    <col min="27" max="27" width="11.140625" style="0" customWidth="1"/>
    <col min="28" max="28" width="12.00390625" style="0" customWidth="1"/>
    <col min="29" max="29" width="11.7109375" style="0" customWidth="1"/>
    <col min="30" max="30" width="11.140625" style="0" customWidth="1"/>
    <col min="31" max="31" width="10.28125" style="0" customWidth="1"/>
    <col min="32" max="32" width="9.7109375" style="0" customWidth="1"/>
    <col min="33" max="33" width="10.7109375" style="0" customWidth="1"/>
    <col min="34" max="34" width="11.140625" style="0" customWidth="1"/>
    <col min="35" max="35" width="12.00390625" style="0" customWidth="1"/>
    <col min="36" max="36" width="11.57421875" style="0" customWidth="1"/>
  </cols>
  <sheetData>
    <row r="1" spans="1:35" ht="23.25">
      <c r="A1" s="80" t="s">
        <v>147</v>
      </c>
      <c r="B1" s="151"/>
      <c r="C1" s="151"/>
      <c r="D1" s="151"/>
      <c r="E1" s="151"/>
      <c r="F1" s="77"/>
      <c r="G1" s="413" t="s">
        <v>46</v>
      </c>
      <c r="H1" s="77"/>
      <c r="I1" s="226"/>
      <c r="J1" s="226"/>
      <c r="K1" s="226"/>
      <c r="L1" s="226"/>
      <c r="M1" s="77"/>
      <c r="N1" s="77"/>
      <c r="P1" s="413"/>
      <c r="Q1" s="419"/>
      <c r="R1" s="53" t="s">
        <v>19</v>
      </c>
      <c r="S1" s="54"/>
      <c r="T1" s="672"/>
      <c r="U1" s="672"/>
      <c r="V1" s="459"/>
      <c r="W1" s="331" t="s">
        <v>23</v>
      </c>
      <c r="X1" s="460"/>
      <c r="Y1" s="460"/>
      <c r="Z1" s="485"/>
      <c r="AA1" s="674"/>
      <c r="AB1" s="684"/>
      <c r="AC1" s="483"/>
      <c r="AD1" s="483"/>
      <c r="AE1" s="483"/>
      <c r="AF1" s="483"/>
      <c r="AG1" s="483"/>
      <c r="AH1" s="483"/>
      <c r="AI1" s="483"/>
    </row>
    <row r="2" spans="1:35" ht="23.25">
      <c r="A2" s="82" t="s">
        <v>28</v>
      </c>
      <c r="B2" s="420">
        <f>'EXHIBIT B- LOE Detail Input'!D2</f>
        <v>0</v>
      </c>
      <c r="C2" s="421"/>
      <c r="D2" s="421"/>
      <c r="E2" s="421"/>
      <c r="F2" s="422"/>
      <c r="G2" s="422"/>
      <c r="H2" s="422"/>
      <c r="I2" s="421"/>
      <c r="J2" s="421"/>
      <c r="K2" s="421"/>
      <c r="L2" s="416"/>
      <c r="M2" s="416"/>
      <c r="N2" s="416"/>
      <c r="O2" s="420"/>
      <c r="P2" s="414"/>
      <c r="Q2" s="414"/>
      <c r="R2" s="676" t="s">
        <v>0</v>
      </c>
      <c r="S2" s="677"/>
      <c r="T2" s="678"/>
      <c r="U2" s="678"/>
      <c r="V2" s="685"/>
      <c r="W2" s="686"/>
      <c r="X2" s="686"/>
      <c r="Y2" s="686"/>
      <c r="Z2" s="679"/>
      <c r="AA2" s="680"/>
      <c r="AB2" s="687"/>
      <c r="AC2" s="483"/>
      <c r="AD2" s="483"/>
      <c r="AE2" s="483"/>
      <c r="AF2" s="483"/>
      <c r="AG2" s="483"/>
      <c r="AH2" s="483"/>
      <c r="AI2" s="414"/>
    </row>
    <row r="3" spans="1:35" ht="23.25">
      <c r="A3" s="82" t="s">
        <v>31</v>
      </c>
      <c r="B3" s="423">
        <f>'EXHIBIT B- LOE Detail Input'!D3</f>
        <v>0</v>
      </c>
      <c r="C3" s="637" t="s">
        <v>128</v>
      </c>
      <c r="D3" s="637"/>
      <c r="E3" s="637"/>
      <c r="F3" s="227"/>
      <c r="G3" s="227"/>
      <c r="H3" s="227"/>
      <c r="I3" s="79"/>
      <c r="J3" s="79"/>
      <c r="K3" s="79"/>
      <c r="L3" s="151"/>
      <c r="M3" s="415"/>
      <c r="N3" s="415"/>
      <c r="O3" s="88"/>
      <c r="P3" s="414"/>
      <c r="Q3" s="414"/>
      <c r="R3" s="461"/>
      <c r="S3" s="417" t="s">
        <v>38</v>
      </c>
      <c r="T3" s="673"/>
      <c r="U3" s="673"/>
      <c r="V3" s="462"/>
      <c r="W3" s="462"/>
      <c r="X3" s="463"/>
      <c r="Y3" s="462"/>
      <c r="Z3" s="675"/>
      <c r="AA3" s="675"/>
      <c r="AB3" s="688"/>
      <c r="AC3" s="483"/>
      <c r="AD3" s="483"/>
      <c r="AE3" s="483"/>
      <c r="AF3" s="483"/>
      <c r="AG3" s="483"/>
      <c r="AH3" s="483"/>
      <c r="AI3" s="484"/>
    </row>
    <row r="4" spans="1:35" ht="20.25">
      <c r="A4" s="89" t="s">
        <v>30</v>
      </c>
      <c r="B4" s="423">
        <f>'EXHIBIT B- LOE Detail Input'!D4</f>
        <v>0</v>
      </c>
      <c r="C4" s="150"/>
      <c r="D4" s="150"/>
      <c r="E4" s="150"/>
      <c r="F4" s="228"/>
      <c r="G4" s="228"/>
      <c r="H4" s="228"/>
      <c r="I4" s="150"/>
      <c r="J4" s="150"/>
      <c r="K4" s="150"/>
      <c r="L4" s="150"/>
      <c r="M4" s="150"/>
      <c r="N4" s="150"/>
      <c r="O4" s="150"/>
      <c r="P4" s="414"/>
      <c r="Q4" s="414"/>
      <c r="R4" s="414"/>
      <c r="S4" s="227"/>
      <c r="T4" s="227"/>
      <c r="U4" s="227"/>
      <c r="V4" s="227"/>
      <c r="W4" s="226"/>
      <c r="X4" s="226"/>
      <c r="Y4" s="226"/>
      <c r="Z4" s="148"/>
      <c r="AA4" s="148"/>
      <c r="AB4" s="226"/>
      <c r="AC4" s="226"/>
      <c r="AD4" s="226"/>
      <c r="AE4" s="227"/>
      <c r="AF4" s="227"/>
      <c r="AG4" s="227"/>
      <c r="AH4" s="227"/>
      <c r="AI4" s="227"/>
    </row>
    <row r="5" spans="1:35" ht="21" customHeight="1" thickBot="1">
      <c r="A5" s="89" t="s">
        <v>164</v>
      </c>
      <c r="B5" s="887">
        <v>38718</v>
      </c>
      <c r="C5" s="414"/>
      <c r="D5" s="414"/>
      <c r="E5" s="414"/>
      <c r="F5" s="681"/>
      <c r="G5" s="681"/>
      <c r="H5" s="682"/>
      <c r="I5" s="682"/>
      <c r="J5" s="682"/>
      <c r="K5" s="682"/>
      <c r="L5" s="682"/>
      <c r="M5" s="682"/>
      <c r="N5" s="682"/>
      <c r="O5" s="682"/>
      <c r="P5" s="682"/>
      <c r="Q5" s="682"/>
      <c r="R5" s="682"/>
      <c r="S5" s="682"/>
      <c r="T5" s="682"/>
      <c r="U5" s="682"/>
      <c r="V5" s="682"/>
      <c r="W5" s="682"/>
      <c r="X5" s="682"/>
      <c r="Y5" s="682"/>
      <c r="Z5" s="682"/>
      <c r="AA5" s="682"/>
      <c r="AB5" s="682"/>
      <c r="AC5" s="682"/>
      <c r="AD5" s="682"/>
      <c r="AE5" s="682"/>
      <c r="AF5" s="682"/>
      <c r="AG5" s="682"/>
      <c r="AH5" s="682"/>
      <c r="AI5" s="683"/>
    </row>
    <row r="6" spans="1:35" ht="7.5" customHeight="1" thickBot="1">
      <c r="A6" s="689"/>
      <c r="B6" s="690"/>
      <c r="C6" s="690"/>
      <c r="D6" s="694"/>
      <c r="E6" s="694"/>
      <c r="F6" s="691"/>
      <c r="G6" s="696"/>
      <c r="H6" s="692"/>
      <c r="I6" s="692"/>
      <c r="J6" s="692"/>
      <c r="K6" s="692"/>
      <c r="L6" s="692"/>
      <c r="M6" s="692"/>
      <c r="N6" s="692"/>
      <c r="O6" s="692"/>
      <c r="P6" s="692"/>
      <c r="Q6" s="692"/>
      <c r="R6" s="692"/>
      <c r="S6" s="692"/>
      <c r="T6" s="692"/>
      <c r="U6" s="692"/>
      <c r="V6" s="692"/>
      <c r="W6" s="692"/>
      <c r="X6" s="692"/>
      <c r="Y6" s="692"/>
      <c r="Z6" s="692"/>
      <c r="AA6" s="692"/>
      <c r="AB6" s="692"/>
      <c r="AC6" s="692"/>
      <c r="AD6" s="692"/>
      <c r="AE6" s="692"/>
      <c r="AF6" s="692"/>
      <c r="AG6" s="692"/>
      <c r="AH6" s="692"/>
      <c r="AI6" s="693"/>
    </row>
    <row r="7" spans="1:35" ht="27.75" customHeight="1" thickBot="1">
      <c r="A7" s="698"/>
      <c r="B7" s="699"/>
      <c r="C7" s="700"/>
      <c r="D7" s="958" t="s">
        <v>146</v>
      </c>
      <c r="E7" s="959"/>
      <c r="F7" s="960"/>
      <c r="G7" s="961"/>
      <c r="H7" s="962" t="s">
        <v>149</v>
      </c>
      <c r="I7" s="963"/>
      <c r="J7" s="963"/>
      <c r="K7" s="964"/>
      <c r="L7" s="964"/>
      <c r="M7" s="964"/>
      <c r="N7" s="965"/>
      <c r="O7" s="955" t="s">
        <v>150</v>
      </c>
      <c r="P7" s="966"/>
      <c r="Q7" s="966"/>
      <c r="R7" s="966"/>
      <c r="S7" s="966"/>
      <c r="T7" s="966"/>
      <c r="U7" s="957"/>
      <c r="V7" s="952" t="s">
        <v>151</v>
      </c>
      <c r="W7" s="953"/>
      <c r="X7" s="953"/>
      <c r="Y7" s="953"/>
      <c r="Z7" s="953"/>
      <c r="AA7" s="953"/>
      <c r="AB7" s="954"/>
      <c r="AC7" s="955" t="s">
        <v>158</v>
      </c>
      <c r="AD7" s="956"/>
      <c r="AE7" s="956"/>
      <c r="AF7" s="956"/>
      <c r="AG7" s="956"/>
      <c r="AH7" s="956"/>
      <c r="AI7" s="957"/>
    </row>
    <row r="8" spans="1:35" ht="39.75" thickBot="1" thickTop="1">
      <c r="A8" s="701" t="s">
        <v>143</v>
      </c>
      <c r="B8" s="702" t="s">
        <v>152</v>
      </c>
      <c r="C8" s="703" t="s">
        <v>144</v>
      </c>
      <c r="D8" s="704" t="s">
        <v>153</v>
      </c>
      <c r="E8" s="704" t="s">
        <v>69</v>
      </c>
      <c r="F8" s="705" t="s">
        <v>2</v>
      </c>
      <c r="G8" s="706" t="s">
        <v>161</v>
      </c>
      <c r="H8" s="707" t="s">
        <v>153</v>
      </c>
      <c r="I8" s="708" t="s">
        <v>69</v>
      </c>
      <c r="J8" s="708" t="s">
        <v>136</v>
      </c>
      <c r="K8" s="709" t="s">
        <v>145</v>
      </c>
      <c r="L8" s="709" t="s">
        <v>162</v>
      </c>
      <c r="M8" s="710" t="s">
        <v>168</v>
      </c>
      <c r="N8" s="711" t="s">
        <v>163</v>
      </c>
      <c r="O8" s="712" t="s">
        <v>153</v>
      </c>
      <c r="P8" s="704" t="s">
        <v>69</v>
      </c>
      <c r="Q8" s="705" t="s">
        <v>136</v>
      </c>
      <c r="R8" s="705" t="s">
        <v>145</v>
      </c>
      <c r="S8" s="705" t="s">
        <v>162</v>
      </c>
      <c r="T8" s="713" t="s">
        <v>168</v>
      </c>
      <c r="U8" s="714" t="s">
        <v>163</v>
      </c>
      <c r="V8" s="707" t="s">
        <v>153</v>
      </c>
      <c r="W8" s="708" t="s">
        <v>69</v>
      </c>
      <c r="X8" s="708" t="s">
        <v>136</v>
      </c>
      <c r="Y8" s="709" t="s">
        <v>145</v>
      </c>
      <c r="Z8" s="709" t="s">
        <v>162</v>
      </c>
      <c r="AA8" s="710" t="s">
        <v>168</v>
      </c>
      <c r="AB8" s="711" t="s">
        <v>163</v>
      </c>
      <c r="AC8" s="712" t="s">
        <v>153</v>
      </c>
      <c r="AD8" s="704" t="s">
        <v>69</v>
      </c>
      <c r="AE8" s="705" t="s">
        <v>136</v>
      </c>
      <c r="AF8" s="705" t="s">
        <v>145</v>
      </c>
      <c r="AG8" s="705" t="s">
        <v>162</v>
      </c>
      <c r="AH8" s="713" t="s">
        <v>168</v>
      </c>
      <c r="AI8" s="714" t="s">
        <v>163</v>
      </c>
    </row>
    <row r="9" spans="1:35" ht="13.5" thickTop="1">
      <c r="A9" s="715" t="str">
        <f>PrimeName</f>
        <v>PRIME'S Name</v>
      </c>
      <c r="B9" s="716"/>
      <c r="C9" s="717"/>
      <c r="D9" s="718"/>
      <c r="E9" s="719">
        <f>PrimeOverheadRate</f>
        <v>0</v>
      </c>
      <c r="F9" s="720"/>
      <c r="G9" s="721"/>
      <c r="H9" s="722"/>
      <c r="I9" s="723">
        <f>E9</f>
        <v>0</v>
      </c>
      <c r="J9" s="720"/>
      <c r="K9" s="724"/>
      <c r="L9" s="724"/>
      <c r="M9" s="721"/>
      <c r="N9" s="721"/>
      <c r="O9" s="725"/>
      <c r="P9" s="726">
        <f>I9</f>
        <v>0</v>
      </c>
      <c r="Q9" s="724"/>
      <c r="R9" s="724"/>
      <c r="S9" s="724"/>
      <c r="T9" s="721"/>
      <c r="U9" s="721"/>
      <c r="V9" s="725"/>
      <c r="W9" s="723">
        <f>P9</f>
        <v>0</v>
      </c>
      <c r="X9" s="724"/>
      <c r="Y9" s="724"/>
      <c r="Z9" s="724"/>
      <c r="AA9" s="721"/>
      <c r="AB9" s="721"/>
      <c r="AC9" s="725"/>
      <c r="AD9" s="726">
        <f>W9</f>
        <v>0</v>
      </c>
      <c r="AE9" s="724"/>
      <c r="AF9" s="724"/>
      <c r="AG9" s="724"/>
      <c r="AH9" s="721"/>
      <c r="AI9" s="727"/>
    </row>
    <row r="10" spans="1:35" ht="15.75" customHeight="1">
      <c r="A10" s="728" t="str">
        <f aca="true" ca="1" t="shared" si="0" ref="A10:A16">OFFSET(PrimeName,1,ROW(A1)+2)</f>
        <v>Name 
(professional staff only)</v>
      </c>
      <c r="B10" s="729"/>
      <c r="C10" s="730">
        <f aca="true" ca="1" t="shared" si="1" ref="C10:C16">OFFSET(PrimeName,LOEMasterOffsetNumber,ROW(C1)+2,1,1)</f>
        <v>0</v>
      </c>
      <c r="D10" s="731">
        <f aca="true" ca="1" t="shared" si="2" ref="D10:D16">OFFSET(PrimeName,LOEMasterOffsetNumber+3,ROW(A1)+2,1,1)</f>
        <v>0</v>
      </c>
      <c r="E10" s="732">
        <f>E9</f>
        <v>0</v>
      </c>
      <c r="F10" s="733"/>
      <c r="G10" s="734">
        <f>D10*F10*(1+E10)</f>
        <v>0</v>
      </c>
      <c r="H10" s="735">
        <f aca="true" t="shared" si="3" ref="H10:H15">D10</f>
        <v>0</v>
      </c>
      <c r="I10" s="732">
        <f>I9</f>
        <v>0</v>
      </c>
      <c r="J10" s="736" t="e">
        <f>(H10-D10)/D10</f>
        <v>#DIV/0!</v>
      </c>
      <c r="K10" s="737">
        <f aca="true" t="shared" si="4" ref="K10:K16">H10-D10</f>
        <v>0</v>
      </c>
      <c r="L10" s="738"/>
      <c r="M10" s="739">
        <f>L10*(H10*(1+I10)-$D10*(1+$E10))</f>
        <v>0</v>
      </c>
      <c r="N10" s="734">
        <f>L10*H10*(1+I10)</f>
        <v>0</v>
      </c>
      <c r="O10" s="740">
        <f aca="true" t="shared" si="5" ref="O10:O16">H10</f>
        <v>0</v>
      </c>
      <c r="P10" s="732">
        <f aca="true" t="shared" si="6" ref="P10:P16">P9</f>
        <v>0</v>
      </c>
      <c r="Q10" s="736" t="e">
        <f>(O10-H10)/H10</f>
        <v>#DIV/0!</v>
      </c>
      <c r="R10" s="737">
        <f>O10-H10</f>
        <v>0</v>
      </c>
      <c r="S10" s="741"/>
      <c r="T10" s="739">
        <f>S10*(O10*(1+P10)-$D10*(1+$E10))</f>
        <v>0</v>
      </c>
      <c r="U10" s="734">
        <f aca="true" t="shared" si="7" ref="U10:U16">S10*O10*(1+P10)</f>
        <v>0</v>
      </c>
      <c r="V10" s="735">
        <f aca="true" t="shared" si="8" ref="V10:V15">O10</f>
        <v>0</v>
      </c>
      <c r="W10" s="732">
        <f aca="true" t="shared" si="9" ref="W10:W16">W9</f>
        <v>0</v>
      </c>
      <c r="X10" s="736" t="e">
        <f aca="true" t="shared" si="10" ref="X10:X16">(V10-O10)/O10</f>
        <v>#DIV/0!</v>
      </c>
      <c r="Y10" s="737">
        <f aca="true" t="shared" si="11" ref="Y10:Y16">V10-O10</f>
        <v>0</v>
      </c>
      <c r="Z10" s="738"/>
      <c r="AA10" s="739">
        <f aca="true" t="shared" si="12" ref="AA10:AA16">Z10*(V10*(1+W10)-$D10*(1+$E10))</f>
        <v>0</v>
      </c>
      <c r="AB10" s="734">
        <f aca="true" t="shared" si="13" ref="AB10:AB16">Z10*V10*(1+W10)</f>
        <v>0</v>
      </c>
      <c r="AC10" s="740">
        <f aca="true" t="shared" si="14" ref="AC10:AC15">V10</f>
        <v>0</v>
      </c>
      <c r="AD10" s="732">
        <f aca="true" t="shared" si="15" ref="AD10:AD16">AD9</f>
        <v>0</v>
      </c>
      <c r="AE10" s="736" t="e">
        <f aca="true" t="shared" si="16" ref="AE10:AE16">(AC10-V10)/V10</f>
        <v>#DIV/0!</v>
      </c>
      <c r="AF10" s="737">
        <f aca="true" t="shared" si="17" ref="AF10:AF16">AC10-V10</f>
        <v>0</v>
      </c>
      <c r="AG10" s="741"/>
      <c r="AH10" s="739">
        <f aca="true" t="shared" si="18" ref="AH10:AH16">AG10*(AC10*(1+AD10)-$D10*(1+$E10))</f>
        <v>0</v>
      </c>
      <c r="AI10" s="734">
        <f aca="true" t="shared" si="19" ref="AI10:AI16">AG10*AC10*(1+AD10)</f>
        <v>0</v>
      </c>
    </row>
    <row r="11" spans="1:35" ht="15.75" customHeight="1">
      <c r="A11" s="728" t="str">
        <f ca="1" t="shared" si="0"/>
        <v>Name</v>
      </c>
      <c r="B11" s="729"/>
      <c r="C11" s="730">
        <f ca="1" t="shared" si="1"/>
        <v>0</v>
      </c>
      <c r="D11" s="731">
        <f ca="1" t="shared" si="2"/>
        <v>0</v>
      </c>
      <c r="E11" s="732">
        <f aca="true" t="shared" si="20" ref="E11:E16">E10</f>
        <v>0</v>
      </c>
      <c r="F11" s="733"/>
      <c r="G11" s="734">
        <f aca="true" t="shared" si="21" ref="G11:G16">D11*F11*(1+E11)</f>
        <v>0</v>
      </c>
      <c r="H11" s="735">
        <f t="shared" si="3"/>
        <v>0</v>
      </c>
      <c r="I11" s="732">
        <f aca="true" t="shared" si="22" ref="I11:I16">I10</f>
        <v>0</v>
      </c>
      <c r="J11" s="736" t="e">
        <f aca="true" t="shared" si="23" ref="J11:J16">(H11-D11)/D11</f>
        <v>#DIV/0!</v>
      </c>
      <c r="K11" s="737">
        <f t="shared" si="4"/>
        <v>0</v>
      </c>
      <c r="L11" s="738"/>
      <c r="M11" s="739">
        <f aca="true" t="shared" si="24" ref="M11:M16">L11*(H11*(1+I11)-$D11*(1+$E11))</f>
        <v>0</v>
      </c>
      <c r="N11" s="734">
        <f aca="true" t="shared" si="25" ref="N11:N16">L11*H11*(1+I11)</f>
        <v>0</v>
      </c>
      <c r="O11" s="740">
        <f t="shared" si="5"/>
        <v>0</v>
      </c>
      <c r="P11" s="732">
        <f t="shared" si="6"/>
        <v>0</v>
      </c>
      <c r="Q11" s="736" t="e">
        <f aca="true" t="shared" si="26" ref="Q11:Q16">(O11-H11)/H11</f>
        <v>#DIV/0!</v>
      </c>
      <c r="R11" s="737">
        <f aca="true" t="shared" si="27" ref="R11:R16">O11-H11</f>
        <v>0</v>
      </c>
      <c r="S11" s="741"/>
      <c r="T11" s="739">
        <f aca="true" t="shared" si="28" ref="T11:T16">S11*(O11*(1+P11)-$D11*(1+$E11))</f>
        <v>0</v>
      </c>
      <c r="U11" s="734">
        <f t="shared" si="7"/>
        <v>0</v>
      </c>
      <c r="V11" s="735">
        <f t="shared" si="8"/>
        <v>0</v>
      </c>
      <c r="W11" s="732">
        <f t="shared" si="9"/>
        <v>0</v>
      </c>
      <c r="X11" s="736" t="e">
        <f t="shared" si="10"/>
        <v>#DIV/0!</v>
      </c>
      <c r="Y11" s="737">
        <f t="shared" si="11"/>
        <v>0</v>
      </c>
      <c r="Z11" s="738"/>
      <c r="AA11" s="739">
        <f t="shared" si="12"/>
        <v>0</v>
      </c>
      <c r="AB11" s="734">
        <f t="shared" si="13"/>
        <v>0</v>
      </c>
      <c r="AC11" s="740">
        <f t="shared" si="14"/>
        <v>0</v>
      </c>
      <c r="AD11" s="732">
        <f t="shared" si="15"/>
        <v>0</v>
      </c>
      <c r="AE11" s="736" t="e">
        <f t="shared" si="16"/>
        <v>#DIV/0!</v>
      </c>
      <c r="AF11" s="737">
        <f t="shared" si="17"/>
        <v>0</v>
      </c>
      <c r="AG11" s="741"/>
      <c r="AH11" s="739">
        <f t="shared" si="18"/>
        <v>0</v>
      </c>
      <c r="AI11" s="734">
        <f t="shared" si="19"/>
        <v>0</v>
      </c>
    </row>
    <row r="12" spans="1:35" ht="15.75" customHeight="1">
      <c r="A12" s="728" t="str">
        <f ca="1" t="shared" si="0"/>
        <v>Name</v>
      </c>
      <c r="B12" s="729"/>
      <c r="C12" s="730">
        <f ca="1" t="shared" si="1"/>
        <v>0</v>
      </c>
      <c r="D12" s="731">
        <f ca="1" t="shared" si="2"/>
        <v>0</v>
      </c>
      <c r="E12" s="732">
        <f t="shared" si="20"/>
        <v>0</v>
      </c>
      <c r="F12" s="733"/>
      <c r="G12" s="734">
        <f t="shared" si="21"/>
        <v>0</v>
      </c>
      <c r="H12" s="735">
        <f t="shared" si="3"/>
        <v>0</v>
      </c>
      <c r="I12" s="732">
        <f t="shared" si="22"/>
        <v>0</v>
      </c>
      <c r="J12" s="736" t="e">
        <f t="shared" si="23"/>
        <v>#DIV/0!</v>
      </c>
      <c r="K12" s="737">
        <f t="shared" si="4"/>
        <v>0</v>
      </c>
      <c r="L12" s="738"/>
      <c r="M12" s="739">
        <f t="shared" si="24"/>
        <v>0</v>
      </c>
      <c r="N12" s="734">
        <f t="shared" si="25"/>
        <v>0</v>
      </c>
      <c r="O12" s="740">
        <f t="shared" si="5"/>
        <v>0</v>
      </c>
      <c r="P12" s="732">
        <f t="shared" si="6"/>
        <v>0</v>
      </c>
      <c r="Q12" s="736" t="e">
        <f t="shared" si="26"/>
        <v>#DIV/0!</v>
      </c>
      <c r="R12" s="737">
        <f t="shared" si="27"/>
        <v>0</v>
      </c>
      <c r="S12" s="741"/>
      <c r="T12" s="739">
        <f t="shared" si="28"/>
        <v>0</v>
      </c>
      <c r="U12" s="734">
        <f t="shared" si="7"/>
        <v>0</v>
      </c>
      <c r="V12" s="735">
        <f t="shared" si="8"/>
        <v>0</v>
      </c>
      <c r="W12" s="732">
        <f t="shared" si="9"/>
        <v>0</v>
      </c>
      <c r="X12" s="736" t="e">
        <f t="shared" si="10"/>
        <v>#DIV/0!</v>
      </c>
      <c r="Y12" s="737">
        <f t="shared" si="11"/>
        <v>0</v>
      </c>
      <c r="Z12" s="738"/>
      <c r="AA12" s="739">
        <f t="shared" si="12"/>
        <v>0</v>
      </c>
      <c r="AB12" s="734">
        <f t="shared" si="13"/>
        <v>0</v>
      </c>
      <c r="AC12" s="740">
        <f t="shared" si="14"/>
        <v>0</v>
      </c>
      <c r="AD12" s="732">
        <f t="shared" si="15"/>
        <v>0</v>
      </c>
      <c r="AE12" s="736" t="e">
        <f t="shared" si="16"/>
        <v>#DIV/0!</v>
      </c>
      <c r="AF12" s="737">
        <f t="shared" si="17"/>
        <v>0</v>
      </c>
      <c r="AG12" s="741"/>
      <c r="AH12" s="739">
        <f t="shared" si="18"/>
        <v>0</v>
      </c>
      <c r="AI12" s="734">
        <f t="shared" si="19"/>
        <v>0</v>
      </c>
    </row>
    <row r="13" spans="1:35" ht="15.75" customHeight="1">
      <c r="A13" s="728" t="str">
        <f ca="1" t="shared" si="0"/>
        <v>Name</v>
      </c>
      <c r="B13" s="729"/>
      <c r="C13" s="730">
        <f ca="1" t="shared" si="1"/>
        <v>0</v>
      </c>
      <c r="D13" s="731">
        <f ca="1" t="shared" si="2"/>
        <v>0</v>
      </c>
      <c r="E13" s="732">
        <f t="shared" si="20"/>
        <v>0</v>
      </c>
      <c r="F13" s="733"/>
      <c r="G13" s="734">
        <f t="shared" si="21"/>
        <v>0</v>
      </c>
      <c r="H13" s="735">
        <f t="shared" si="3"/>
        <v>0</v>
      </c>
      <c r="I13" s="732">
        <f t="shared" si="22"/>
        <v>0</v>
      </c>
      <c r="J13" s="736" t="e">
        <f t="shared" si="23"/>
        <v>#DIV/0!</v>
      </c>
      <c r="K13" s="737">
        <f t="shared" si="4"/>
        <v>0</v>
      </c>
      <c r="L13" s="738"/>
      <c r="M13" s="739">
        <f t="shared" si="24"/>
        <v>0</v>
      </c>
      <c r="N13" s="734">
        <f t="shared" si="25"/>
        <v>0</v>
      </c>
      <c r="O13" s="740">
        <f t="shared" si="5"/>
        <v>0</v>
      </c>
      <c r="P13" s="732">
        <f t="shared" si="6"/>
        <v>0</v>
      </c>
      <c r="Q13" s="736" t="e">
        <f t="shared" si="26"/>
        <v>#DIV/0!</v>
      </c>
      <c r="R13" s="737">
        <f t="shared" si="27"/>
        <v>0</v>
      </c>
      <c r="S13" s="741"/>
      <c r="T13" s="739">
        <f t="shared" si="28"/>
        <v>0</v>
      </c>
      <c r="U13" s="734">
        <f t="shared" si="7"/>
        <v>0</v>
      </c>
      <c r="V13" s="735">
        <f t="shared" si="8"/>
        <v>0</v>
      </c>
      <c r="W13" s="732">
        <f t="shared" si="9"/>
        <v>0</v>
      </c>
      <c r="X13" s="736" t="e">
        <f t="shared" si="10"/>
        <v>#DIV/0!</v>
      </c>
      <c r="Y13" s="737">
        <f t="shared" si="11"/>
        <v>0</v>
      </c>
      <c r="Z13" s="738"/>
      <c r="AA13" s="739">
        <f t="shared" si="12"/>
        <v>0</v>
      </c>
      <c r="AB13" s="734">
        <f t="shared" si="13"/>
        <v>0</v>
      </c>
      <c r="AC13" s="740">
        <f t="shared" si="14"/>
        <v>0</v>
      </c>
      <c r="AD13" s="732">
        <f t="shared" si="15"/>
        <v>0</v>
      </c>
      <c r="AE13" s="736" t="e">
        <f t="shared" si="16"/>
        <v>#DIV/0!</v>
      </c>
      <c r="AF13" s="737">
        <f t="shared" si="17"/>
        <v>0</v>
      </c>
      <c r="AG13" s="741"/>
      <c r="AH13" s="739">
        <f t="shared" si="18"/>
        <v>0</v>
      </c>
      <c r="AI13" s="734">
        <f t="shared" si="19"/>
        <v>0</v>
      </c>
    </row>
    <row r="14" spans="1:35" ht="15.75" customHeight="1">
      <c r="A14" s="728" t="str">
        <f ca="1" t="shared" si="0"/>
        <v>Name</v>
      </c>
      <c r="B14" s="729"/>
      <c r="C14" s="730">
        <f ca="1" t="shared" si="1"/>
        <v>0</v>
      </c>
      <c r="D14" s="731">
        <f ca="1" t="shared" si="2"/>
        <v>0</v>
      </c>
      <c r="E14" s="732">
        <f>E13</f>
        <v>0</v>
      </c>
      <c r="F14" s="733"/>
      <c r="G14" s="734">
        <f t="shared" si="21"/>
        <v>0</v>
      </c>
      <c r="H14" s="735">
        <f t="shared" si="3"/>
        <v>0</v>
      </c>
      <c r="I14" s="732">
        <f>I13</f>
        <v>0</v>
      </c>
      <c r="J14" s="736" t="e">
        <f t="shared" si="23"/>
        <v>#DIV/0!</v>
      </c>
      <c r="K14" s="737">
        <f t="shared" si="4"/>
        <v>0</v>
      </c>
      <c r="L14" s="738"/>
      <c r="M14" s="739">
        <f t="shared" si="24"/>
        <v>0</v>
      </c>
      <c r="N14" s="734">
        <f t="shared" si="25"/>
        <v>0</v>
      </c>
      <c r="O14" s="740">
        <f t="shared" si="5"/>
        <v>0</v>
      </c>
      <c r="P14" s="732">
        <f>P13</f>
        <v>0</v>
      </c>
      <c r="Q14" s="736" t="e">
        <f t="shared" si="26"/>
        <v>#DIV/0!</v>
      </c>
      <c r="R14" s="737">
        <f t="shared" si="27"/>
        <v>0</v>
      </c>
      <c r="S14" s="741"/>
      <c r="T14" s="739">
        <f t="shared" si="28"/>
        <v>0</v>
      </c>
      <c r="U14" s="734">
        <f t="shared" si="7"/>
        <v>0</v>
      </c>
      <c r="V14" s="735">
        <f t="shared" si="8"/>
        <v>0</v>
      </c>
      <c r="W14" s="732">
        <f>W13</f>
        <v>0</v>
      </c>
      <c r="X14" s="736" t="e">
        <f t="shared" si="10"/>
        <v>#DIV/0!</v>
      </c>
      <c r="Y14" s="737">
        <f t="shared" si="11"/>
        <v>0</v>
      </c>
      <c r="Z14" s="738"/>
      <c r="AA14" s="739">
        <f t="shared" si="12"/>
        <v>0</v>
      </c>
      <c r="AB14" s="734">
        <f t="shared" si="13"/>
        <v>0</v>
      </c>
      <c r="AC14" s="740">
        <f t="shared" si="14"/>
        <v>0</v>
      </c>
      <c r="AD14" s="732">
        <f>AD13</f>
        <v>0</v>
      </c>
      <c r="AE14" s="736" t="e">
        <f t="shared" si="16"/>
        <v>#DIV/0!</v>
      </c>
      <c r="AF14" s="737">
        <f t="shared" si="17"/>
        <v>0</v>
      </c>
      <c r="AG14" s="741"/>
      <c r="AH14" s="739">
        <f t="shared" si="18"/>
        <v>0</v>
      </c>
      <c r="AI14" s="734">
        <f t="shared" si="19"/>
        <v>0</v>
      </c>
    </row>
    <row r="15" spans="1:35" ht="15.75" customHeight="1">
      <c r="A15" s="728" t="str">
        <f ca="1" t="shared" si="0"/>
        <v>Name</v>
      </c>
      <c r="B15" s="729"/>
      <c r="C15" s="730">
        <f ca="1" t="shared" si="1"/>
        <v>0</v>
      </c>
      <c r="D15" s="731">
        <f ca="1" t="shared" si="2"/>
        <v>0</v>
      </c>
      <c r="E15" s="732">
        <f t="shared" si="20"/>
        <v>0</v>
      </c>
      <c r="F15" s="733"/>
      <c r="G15" s="734">
        <f t="shared" si="21"/>
        <v>0</v>
      </c>
      <c r="H15" s="735">
        <f t="shared" si="3"/>
        <v>0</v>
      </c>
      <c r="I15" s="732">
        <f t="shared" si="22"/>
        <v>0</v>
      </c>
      <c r="J15" s="736" t="e">
        <f t="shared" si="23"/>
        <v>#DIV/0!</v>
      </c>
      <c r="K15" s="737">
        <f t="shared" si="4"/>
        <v>0</v>
      </c>
      <c r="L15" s="738"/>
      <c r="M15" s="739">
        <f t="shared" si="24"/>
        <v>0</v>
      </c>
      <c r="N15" s="734">
        <f t="shared" si="25"/>
        <v>0</v>
      </c>
      <c r="O15" s="740">
        <f t="shared" si="5"/>
        <v>0</v>
      </c>
      <c r="P15" s="732">
        <f t="shared" si="6"/>
        <v>0</v>
      </c>
      <c r="Q15" s="736" t="e">
        <f t="shared" si="26"/>
        <v>#DIV/0!</v>
      </c>
      <c r="R15" s="737">
        <f t="shared" si="27"/>
        <v>0</v>
      </c>
      <c r="S15" s="741"/>
      <c r="T15" s="739">
        <f t="shared" si="28"/>
        <v>0</v>
      </c>
      <c r="U15" s="734">
        <f t="shared" si="7"/>
        <v>0</v>
      </c>
      <c r="V15" s="735">
        <f t="shared" si="8"/>
        <v>0</v>
      </c>
      <c r="W15" s="732">
        <f t="shared" si="9"/>
        <v>0</v>
      </c>
      <c r="X15" s="736" t="e">
        <f t="shared" si="10"/>
        <v>#DIV/0!</v>
      </c>
      <c r="Y15" s="737">
        <f t="shared" si="11"/>
        <v>0</v>
      </c>
      <c r="Z15" s="738"/>
      <c r="AA15" s="739">
        <f t="shared" si="12"/>
        <v>0</v>
      </c>
      <c r="AB15" s="734">
        <f t="shared" si="13"/>
        <v>0</v>
      </c>
      <c r="AC15" s="740">
        <f t="shared" si="14"/>
        <v>0</v>
      </c>
      <c r="AD15" s="732">
        <f t="shared" si="15"/>
        <v>0</v>
      </c>
      <c r="AE15" s="736" t="e">
        <f t="shared" si="16"/>
        <v>#DIV/0!</v>
      </c>
      <c r="AF15" s="737">
        <f t="shared" si="17"/>
        <v>0</v>
      </c>
      <c r="AG15" s="741"/>
      <c r="AH15" s="739">
        <f t="shared" si="18"/>
        <v>0</v>
      </c>
      <c r="AI15" s="734">
        <f t="shared" si="19"/>
        <v>0</v>
      </c>
    </row>
    <row r="16" spans="1:35" ht="15.75" customHeight="1" thickBot="1">
      <c r="A16" s="742" t="str">
        <f ca="1" t="shared" si="0"/>
        <v>Name</v>
      </c>
      <c r="B16" s="743"/>
      <c r="C16" s="744">
        <f ca="1" t="shared" si="1"/>
        <v>0</v>
      </c>
      <c r="D16" s="745">
        <f ca="1" t="shared" si="2"/>
        <v>0</v>
      </c>
      <c r="E16" s="746">
        <f t="shared" si="20"/>
        <v>0</v>
      </c>
      <c r="F16" s="747"/>
      <c r="G16" s="748">
        <f t="shared" si="21"/>
        <v>0</v>
      </c>
      <c r="H16" s="749">
        <f>D16</f>
        <v>0</v>
      </c>
      <c r="I16" s="746">
        <f t="shared" si="22"/>
        <v>0</v>
      </c>
      <c r="J16" s="750" t="e">
        <f t="shared" si="23"/>
        <v>#DIV/0!</v>
      </c>
      <c r="K16" s="751">
        <f t="shared" si="4"/>
        <v>0</v>
      </c>
      <c r="L16" s="752"/>
      <c r="M16" s="753">
        <f t="shared" si="24"/>
        <v>0</v>
      </c>
      <c r="N16" s="748">
        <f t="shared" si="25"/>
        <v>0</v>
      </c>
      <c r="O16" s="754">
        <f t="shared" si="5"/>
        <v>0</v>
      </c>
      <c r="P16" s="746">
        <f t="shared" si="6"/>
        <v>0</v>
      </c>
      <c r="Q16" s="750" t="e">
        <f t="shared" si="26"/>
        <v>#DIV/0!</v>
      </c>
      <c r="R16" s="751">
        <f t="shared" si="27"/>
        <v>0</v>
      </c>
      <c r="S16" s="755"/>
      <c r="T16" s="753">
        <f t="shared" si="28"/>
        <v>0</v>
      </c>
      <c r="U16" s="748">
        <f t="shared" si="7"/>
        <v>0</v>
      </c>
      <c r="V16" s="749">
        <f>O16</f>
        <v>0</v>
      </c>
      <c r="W16" s="746">
        <f t="shared" si="9"/>
        <v>0</v>
      </c>
      <c r="X16" s="750" t="e">
        <f t="shared" si="10"/>
        <v>#DIV/0!</v>
      </c>
      <c r="Y16" s="751">
        <f t="shared" si="11"/>
        <v>0</v>
      </c>
      <c r="Z16" s="752"/>
      <c r="AA16" s="753">
        <f t="shared" si="12"/>
        <v>0</v>
      </c>
      <c r="AB16" s="748">
        <f t="shared" si="13"/>
        <v>0</v>
      </c>
      <c r="AC16" s="754">
        <f>V16</f>
        <v>0</v>
      </c>
      <c r="AD16" s="746">
        <f t="shared" si="15"/>
        <v>0</v>
      </c>
      <c r="AE16" s="750" t="e">
        <f t="shared" si="16"/>
        <v>#DIV/0!</v>
      </c>
      <c r="AF16" s="751">
        <f t="shared" si="17"/>
        <v>0</v>
      </c>
      <c r="AG16" s="755"/>
      <c r="AH16" s="753">
        <f t="shared" si="18"/>
        <v>0</v>
      </c>
      <c r="AI16" s="748">
        <f t="shared" si="19"/>
        <v>0</v>
      </c>
    </row>
    <row r="17" spans="1:35" ht="15.75" customHeight="1" thickBot="1" thickTop="1">
      <c r="A17" s="756"/>
      <c r="B17" s="757"/>
      <c r="C17" s="757"/>
      <c r="D17" s="758"/>
      <c r="E17" s="757"/>
      <c r="F17" s="757"/>
      <c r="G17" s="759"/>
      <c r="H17" s="758"/>
      <c r="I17" s="757"/>
      <c r="J17" s="760"/>
      <c r="K17" s="758"/>
      <c r="L17" s="757"/>
      <c r="M17" s="757"/>
      <c r="N17" s="759"/>
      <c r="O17" s="758"/>
      <c r="P17" s="757"/>
      <c r="Q17" s="760"/>
      <c r="R17" s="758"/>
      <c r="S17" s="757"/>
      <c r="T17" s="757"/>
      <c r="U17" s="759"/>
      <c r="V17" s="758"/>
      <c r="W17" s="757"/>
      <c r="X17" s="760"/>
      <c r="Y17" s="758"/>
      <c r="Z17" s="757"/>
      <c r="AA17" s="757"/>
      <c r="AB17" s="759"/>
      <c r="AC17" s="758"/>
      <c r="AD17" s="757"/>
      <c r="AE17" s="760"/>
      <c r="AF17" s="758"/>
      <c r="AG17" s="757"/>
      <c r="AH17" s="757"/>
      <c r="AI17" s="759"/>
    </row>
    <row r="18" spans="1:35" ht="15.75" customHeight="1" thickTop="1">
      <c r="A18" s="761" t="s">
        <v>165</v>
      </c>
      <c r="B18" s="762"/>
      <c r="C18" s="763">
        <f>F18+L18+S18+Z18+AG18</f>
        <v>0</v>
      </c>
      <c r="D18" s="764"/>
      <c r="E18" s="765"/>
      <c r="F18" s="766">
        <f ca="1">OFFSET(EscalationStart,LOEMasterOffsetNumber-1,0,1,1)*OFFSET(PrimeName,LOEMasterOffsetNumber,0,1,1)</f>
        <v>0</v>
      </c>
      <c r="G18" s="767">
        <f>'EXHIBIT B -Cost Summary by Firm'!$L9</f>
        <v>0</v>
      </c>
      <c r="H18" s="764"/>
      <c r="I18" s="765"/>
      <c r="J18" s="765"/>
      <c r="K18" s="765"/>
      <c r="L18" s="766">
        <f ca="1">OFFSET(EscalationStart,LOEMasterOffsetNumber-1,1,1,1)*OFFSET(PrimeName,LOEMasterOffsetNumber,0,1,1)</f>
        <v>0</v>
      </c>
      <c r="M18" s="768">
        <f>'EXHIBIT B -Cost Summary by Firm'!$K9</f>
        <v>0</v>
      </c>
      <c r="N18" s="767">
        <f>'EXHIBIT B -Cost Summary by Firm'!$L9</f>
        <v>0</v>
      </c>
      <c r="O18" s="764"/>
      <c r="P18" s="765"/>
      <c r="Q18" s="765"/>
      <c r="R18" s="765"/>
      <c r="S18" s="766">
        <f ca="1">OFFSET(EscalationStart,LOEMasterOffsetNumber-1,2,1,1)*OFFSET(PrimeName,LOEMasterOffsetNumber,0,1,1)</f>
        <v>0</v>
      </c>
      <c r="T18" s="768">
        <f>'EXHIBIT B -Cost Summary by Firm'!$K9</f>
        <v>0</v>
      </c>
      <c r="U18" s="767">
        <f>'EXHIBIT B -Cost Summary by Firm'!$L9</f>
        <v>0</v>
      </c>
      <c r="V18" s="764"/>
      <c r="W18" s="765"/>
      <c r="X18" s="765"/>
      <c r="Y18" s="765"/>
      <c r="Z18" s="766">
        <f ca="1">OFFSET(EscalationStart,LOEMasterOffsetNumber-1,3,1,1)*OFFSET(PrimeName,LOEMasterOffsetNumber,0,1,1)</f>
        <v>0</v>
      </c>
      <c r="AA18" s="768">
        <f>'EXHIBIT B -Cost Summary by Firm'!$K9</f>
        <v>0</v>
      </c>
      <c r="AB18" s="767">
        <f>'EXHIBIT B -Cost Summary by Firm'!$L9</f>
        <v>0</v>
      </c>
      <c r="AC18" s="764"/>
      <c r="AD18" s="765"/>
      <c r="AE18" s="765"/>
      <c r="AF18" s="765"/>
      <c r="AG18" s="766">
        <f ca="1">OFFSET(EscalationStart,LOEMasterOffsetNumber-1,4,1,1)*OFFSET(PrimeName,LOEMasterOffsetNumber,0,1,1)</f>
        <v>0</v>
      </c>
      <c r="AH18" s="768">
        <f>'EXHIBIT B -Cost Summary by Firm'!$K9</f>
        <v>0</v>
      </c>
      <c r="AI18" s="767">
        <f>'EXHIBIT B -Cost Summary by Firm'!$L9</f>
        <v>0</v>
      </c>
    </row>
    <row r="19" spans="1:35" ht="15.75" customHeight="1">
      <c r="A19" s="867" t="s">
        <v>166</v>
      </c>
      <c r="B19" s="868"/>
      <c r="C19" s="815">
        <f>F19+L19+S19+Z19+AG19</f>
        <v>0</v>
      </c>
      <c r="D19" s="769"/>
      <c r="E19" s="770"/>
      <c r="F19" s="771">
        <f>SUBTOTAL(9,F10:F17)</f>
        <v>0</v>
      </c>
      <c r="G19" s="772">
        <f>SUBTOTAL(9,G10:G17)</f>
        <v>0</v>
      </c>
      <c r="H19" s="769"/>
      <c r="I19" s="770"/>
      <c r="J19" s="773" t="e">
        <f>(SUMPRODUCT(H10:H17,L10:L17)-SUMPRODUCT(D10:D17,L10:L17))/SUMPRODUCT(D10:D17,L10:L17)</f>
        <v>#DIV/0!</v>
      </c>
      <c r="K19" s="770"/>
      <c r="L19" s="771">
        <f>SUBTOTAL(9,L10:L17)</f>
        <v>0</v>
      </c>
      <c r="M19" s="774">
        <f>SUBTOTAL(9,M10:M17)</f>
        <v>0</v>
      </c>
      <c r="N19" s="775">
        <f>SUBTOTAL(9,N10:N17)</f>
        <v>0</v>
      </c>
      <c r="O19" s="769"/>
      <c r="P19" s="770"/>
      <c r="Q19" s="773" t="e">
        <f>(SUMPRODUCT(O10:O17,S10:S17)-SUMPRODUCT(H10:H17,S10:S17))/SUMPRODUCT(H10:H17,S10:S17)</f>
        <v>#DIV/0!</v>
      </c>
      <c r="R19" s="770"/>
      <c r="S19" s="771">
        <f>SUBTOTAL(9,S10:S17)</f>
        <v>0</v>
      </c>
      <c r="T19" s="774">
        <f>SUBTOTAL(9,T10:T17)</f>
        <v>0</v>
      </c>
      <c r="U19" s="775">
        <f>SUBTOTAL(9,U10:U17)</f>
        <v>0</v>
      </c>
      <c r="V19" s="769"/>
      <c r="W19" s="770"/>
      <c r="X19" s="773" t="e">
        <f>(SUMPRODUCT(V10:V17,Z10:Z17)-SUMPRODUCT(O10:O17,Z10:Z17))/SUMPRODUCT(O10:O17,Z10:Z17)</f>
        <v>#DIV/0!</v>
      </c>
      <c r="Y19" s="770"/>
      <c r="Z19" s="771">
        <f>SUBTOTAL(9,Z10:Z17)</f>
        <v>0</v>
      </c>
      <c r="AA19" s="774">
        <f>SUBTOTAL(9,AA10:AA17)</f>
        <v>0</v>
      </c>
      <c r="AB19" s="775">
        <f>SUBTOTAL(9,AB10:AB17)</f>
        <v>0</v>
      </c>
      <c r="AC19" s="769"/>
      <c r="AD19" s="770"/>
      <c r="AE19" s="773" t="e">
        <f>(SUMPRODUCT(AC10:AC17,AG10:AG17)-SUMPRODUCT(V10:V17,AG10:AG17))/SUMPRODUCT(V10:V17,AG10:AG17)</f>
        <v>#DIV/0!</v>
      </c>
      <c r="AF19" s="770"/>
      <c r="AG19" s="771">
        <f>SUBTOTAL(9,AG10:AG17)</f>
        <v>0</v>
      </c>
      <c r="AH19" s="774">
        <f>SUBTOTAL(9,AH10:AH17)</f>
        <v>0</v>
      </c>
      <c r="AI19" s="775">
        <f>SUBTOTAL(9,AI10:AI17)</f>
        <v>0</v>
      </c>
    </row>
    <row r="20" spans="1:35" ht="15.75" customHeight="1" thickBot="1">
      <c r="A20" s="776" t="s">
        <v>167</v>
      </c>
      <c r="B20" s="777"/>
      <c r="C20" s="778">
        <f>F20+L20+S20+Z20+AG20</f>
        <v>0</v>
      </c>
      <c r="D20" s="779"/>
      <c r="E20" s="780"/>
      <c r="F20" s="781">
        <f>F18-F19</f>
        <v>0</v>
      </c>
      <c r="G20" s="782">
        <f>G18-G19</f>
        <v>0</v>
      </c>
      <c r="H20" s="779"/>
      <c r="I20" s="780"/>
      <c r="J20" s="780"/>
      <c r="K20" s="780"/>
      <c r="L20" s="783">
        <f>L18-L19</f>
        <v>0</v>
      </c>
      <c r="M20" s="784">
        <f>M18-M19</f>
        <v>0</v>
      </c>
      <c r="N20" s="785">
        <f>G20-N19</f>
        <v>0</v>
      </c>
      <c r="O20" s="779"/>
      <c r="P20" s="780"/>
      <c r="Q20" s="780"/>
      <c r="R20" s="780"/>
      <c r="S20" s="783">
        <f>S18-S19</f>
        <v>0</v>
      </c>
      <c r="T20" s="784">
        <f>M20-T19</f>
        <v>0</v>
      </c>
      <c r="U20" s="785">
        <f>N20-U19</f>
        <v>0</v>
      </c>
      <c r="V20" s="779"/>
      <c r="W20" s="780"/>
      <c r="X20" s="780"/>
      <c r="Y20" s="780"/>
      <c r="Z20" s="783">
        <f>Z18-Z19</f>
        <v>0</v>
      </c>
      <c r="AA20" s="784">
        <f>T20-AA19</f>
        <v>0</v>
      </c>
      <c r="AB20" s="785">
        <f>U20-AB19</f>
        <v>0</v>
      </c>
      <c r="AC20" s="779"/>
      <c r="AD20" s="780"/>
      <c r="AE20" s="780"/>
      <c r="AF20" s="780"/>
      <c r="AG20" s="783">
        <f>AG18-AG19</f>
        <v>0</v>
      </c>
      <c r="AH20" s="784">
        <f>AA20-AH19</f>
        <v>0</v>
      </c>
      <c r="AI20" s="785">
        <f>AB20-AI19</f>
        <v>0</v>
      </c>
    </row>
    <row r="21" spans="1:35" ht="15.75" customHeight="1" thickBot="1" thickTop="1">
      <c r="A21" s="786"/>
      <c r="B21" s="757"/>
      <c r="C21" s="757"/>
      <c r="D21" s="758"/>
      <c r="E21" s="757"/>
      <c r="F21" s="757"/>
      <c r="G21" s="759"/>
      <c r="H21" s="758"/>
      <c r="I21" s="757"/>
      <c r="J21" s="760"/>
      <c r="K21" s="758"/>
      <c r="L21" s="757"/>
      <c r="M21" s="757"/>
      <c r="N21" s="759"/>
      <c r="O21" s="758"/>
      <c r="P21" s="787"/>
      <c r="Q21" s="760"/>
      <c r="R21" s="758"/>
      <c r="S21" s="757"/>
      <c r="T21" s="757"/>
      <c r="U21" s="759"/>
      <c r="V21" s="758"/>
      <c r="W21" s="787"/>
      <c r="X21" s="760"/>
      <c r="Y21" s="758"/>
      <c r="Z21" s="757"/>
      <c r="AA21" s="757"/>
      <c r="AB21" s="759"/>
      <c r="AC21" s="758"/>
      <c r="AD21" s="787"/>
      <c r="AE21" s="760"/>
      <c r="AF21" s="758"/>
      <c r="AG21" s="757"/>
      <c r="AH21" s="757"/>
      <c r="AI21" s="759"/>
    </row>
    <row r="22" spans="1:35" ht="13.5" thickTop="1">
      <c r="A22" s="788" t="str">
        <f>SUB1Name</f>
        <v>SUB #1's Name</v>
      </c>
      <c r="B22" s="789"/>
      <c r="C22" s="717"/>
      <c r="D22" s="722"/>
      <c r="E22" s="719">
        <f>Sub1OverheadRate</f>
        <v>0</v>
      </c>
      <c r="F22" s="790"/>
      <c r="G22" s="791"/>
      <c r="H22" s="725"/>
      <c r="I22" s="723">
        <f>E22</f>
        <v>0</v>
      </c>
      <c r="J22" s="792"/>
      <c r="K22" s="792"/>
      <c r="L22" s="792"/>
      <c r="M22" s="791"/>
      <c r="N22" s="791"/>
      <c r="O22" s="725"/>
      <c r="P22" s="726">
        <f>I22</f>
        <v>0</v>
      </c>
      <c r="Q22" s="792"/>
      <c r="R22" s="792"/>
      <c r="S22" s="792"/>
      <c r="T22" s="791"/>
      <c r="U22" s="791"/>
      <c r="V22" s="725"/>
      <c r="W22" s="723">
        <f>P22</f>
        <v>0</v>
      </c>
      <c r="X22" s="792"/>
      <c r="Y22" s="792"/>
      <c r="Z22" s="792"/>
      <c r="AA22" s="791"/>
      <c r="AB22" s="791"/>
      <c r="AC22" s="725"/>
      <c r="AD22" s="726">
        <f>W22</f>
        <v>0</v>
      </c>
      <c r="AE22" s="792"/>
      <c r="AF22" s="792"/>
      <c r="AG22" s="792"/>
      <c r="AH22" s="791"/>
      <c r="AI22" s="727"/>
    </row>
    <row r="23" spans="1:35" ht="15.75" customHeight="1">
      <c r="A23" s="728" t="str">
        <f aca="true" ca="1" t="shared" si="29" ref="A23:A29">OFFSET(SUB1Name,1,ROW(A1)+2)</f>
        <v>Name
(professional staff only)</v>
      </c>
      <c r="B23" s="729"/>
      <c r="C23" s="730">
        <f aca="true" ca="1" t="shared" si="30" ref="C23:C29">OFFSET(SUB1Name,LOEMasterOffsetNumber,ROW(C1)+2,1,1)</f>
        <v>0</v>
      </c>
      <c r="D23" s="793">
        <f aca="true" ca="1" t="shared" si="31" ref="D23:D29">OFFSET(SUB1Name,LOEMasterOffsetNumber+3,ROW(A1)+2,1,1)</f>
        <v>0</v>
      </c>
      <c r="E23" s="794">
        <f aca="true" t="shared" si="32" ref="E23:E29">E22</f>
        <v>0</v>
      </c>
      <c r="F23" s="741"/>
      <c r="G23" s="734">
        <f>D23*F23*(1+E22)</f>
        <v>0</v>
      </c>
      <c r="H23" s="735">
        <f aca="true" t="shared" si="33" ref="H23:H29">D23</f>
        <v>0</v>
      </c>
      <c r="I23" s="794">
        <f aca="true" t="shared" si="34" ref="I23:I29">I22</f>
        <v>0</v>
      </c>
      <c r="J23" s="736" t="e">
        <f>(H23-D23)/D23</f>
        <v>#DIV/0!</v>
      </c>
      <c r="K23" s="737">
        <f aca="true" t="shared" si="35" ref="K23:K29">H23-D23</f>
        <v>0</v>
      </c>
      <c r="L23" s="738"/>
      <c r="M23" s="739">
        <f aca="true" t="shared" si="36" ref="M23:M29">L23*(H23*(1+I23)-$D23*(1+$E23))</f>
        <v>0</v>
      </c>
      <c r="N23" s="734">
        <f aca="true" t="shared" si="37" ref="N23:N29">L23*H23*(1+I23)</f>
        <v>0</v>
      </c>
      <c r="O23" s="740">
        <f>H23</f>
        <v>0</v>
      </c>
      <c r="P23" s="794">
        <f aca="true" t="shared" si="38" ref="P23:P29">P22</f>
        <v>0</v>
      </c>
      <c r="Q23" s="736" t="e">
        <f aca="true" t="shared" si="39" ref="Q23:Q29">(O23-H23)/H23</f>
        <v>#DIV/0!</v>
      </c>
      <c r="R23" s="737">
        <f aca="true" t="shared" si="40" ref="R23:R29">O23-H23</f>
        <v>0</v>
      </c>
      <c r="S23" s="741"/>
      <c r="T23" s="739">
        <f aca="true" t="shared" si="41" ref="T23:T29">S23*(O23*(1+P23)-$D23*(1+$E23))</f>
        <v>0</v>
      </c>
      <c r="U23" s="734">
        <f aca="true" t="shared" si="42" ref="U23:U29">S23*O23*(1+P23)</f>
        <v>0</v>
      </c>
      <c r="V23" s="735">
        <f aca="true" t="shared" si="43" ref="V23:V29">O23</f>
        <v>0</v>
      </c>
      <c r="W23" s="794">
        <f aca="true" t="shared" si="44" ref="W23:W29">W22</f>
        <v>0</v>
      </c>
      <c r="X23" s="736" t="e">
        <f aca="true" t="shared" si="45" ref="X23:X29">(V23-O23)/O23</f>
        <v>#DIV/0!</v>
      </c>
      <c r="Y23" s="737">
        <f aca="true" t="shared" si="46" ref="Y23:Y29">V23-O23</f>
        <v>0</v>
      </c>
      <c r="Z23" s="738"/>
      <c r="AA23" s="739">
        <f aca="true" t="shared" si="47" ref="AA23:AA29">Z23*(V23*(1+W23)-$D23*(1+$E23))</f>
        <v>0</v>
      </c>
      <c r="AB23" s="734">
        <f aca="true" t="shared" si="48" ref="AB23:AB29">Z23*V23*(1+W23)</f>
        <v>0</v>
      </c>
      <c r="AC23" s="740">
        <f aca="true" t="shared" si="49" ref="AC23:AC29">V23</f>
        <v>0</v>
      </c>
      <c r="AD23" s="794">
        <f aca="true" t="shared" si="50" ref="AD23:AD29">AD22</f>
        <v>0</v>
      </c>
      <c r="AE23" s="736" t="e">
        <f aca="true" t="shared" si="51" ref="AE23:AE29">(AC23-V23)/V23</f>
        <v>#DIV/0!</v>
      </c>
      <c r="AF23" s="737">
        <f aca="true" t="shared" si="52" ref="AF23:AF29">AC23-V23</f>
        <v>0</v>
      </c>
      <c r="AG23" s="741"/>
      <c r="AH23" s="739">
        <f aca="true" t="shared" si="53" ref="AH23:AH29">AG23*(AC23*(1+AD23)-$D23*(1+$E23))</f>
        <v>0</v>
      </c>
      <c r="AI23" s="734">
        <f aca="true" t="shared" si="54" ref="AI23:AI29">AG23*AC23*(1+AD23)</f>
        <v>0</v>
      </c>
    </row>
    <row r="24" spans="1:35" ht="15.75" customHeight="1">
      <c r="A24" s="728" t="str">
        <f ca="1" t="shared" si="29"/>
        <v>Name</v>
      </c>
      <c r="B24" s="729"/>
      <c r="C24" s="730">
        <f ca="1" t="shared" si="30"/>
        <v>0</v>
      </c>
      <c r="D24" s="793">
        <f ca="1" t="shared" si="31"/>
        <v>0</v>
      </c>
      <c r="E24" s="732">
        <f t="shared" si="32"/>
        <v>0</v>
      </c>
      <c r="F24" s="741"/>
      <c r="G24" s="734">
        <f aca="true" t="shared" si="55" ref="G24:G29">D24*F24*(1+E24)</f>
        <v>0</v>
      </c>
      <c r="H24" s="735">
        <f t="shared" si="33"/>
        <v>0</v>
      </c>
      <c r="I24" s="732">
        <f t="shared" si="34"/>
        <v>0</v>
      </c>
      <c r="J24" s="736" t="e">
        <f aca="true" t="shared" si="56" ref="J24:J29">(H24-D24)/D24</f>
        <v>#DIV/0!</v>
      </c>
      <c r="K24" s="737">
        <f t="shared" si="35"/>
        <v>0</v>
      </c>
      <c r="L24" s="738"/>
      <c r="M24" s="739">
        <f t="shared" si="36"/>
        <v>0</v>
      </c>
      <c r="N24" s="734">
        <f t="shared" si="37"/>
        <v>0</v>
      </c>
      <c r="O24" s="740">
        <f aca="true" t="shared" si="57" ref="O24:O29">H24</f>
        <v>0</v>
      </c>
      <c r="P24" s="732">
        <f t="shared" si="38"/>
        <v>0</v>
      </c>
      <c r="Q24" s="736" t="e">
        <f t="shared" si="39"/>
        <v>#DIV/0!</v>
      </c>
      <c r="R24" s="737">
        <f t="shared" si="40"/>
        <v>0</v>
      </c>
      <c r="S24" s="741"/>
      <c r="T24" s="739">
        <f t="shared" si="41"/>
        <v>0</v>
      </c>
      <c r="U24" s="734">
        <f t="shared" si="42"/>
        <v>0</v>
      </c>
      <c r="V24" s="735">
        <f t="shared" si="43"/>
        <v>0</v>
      </c>
      <c r="W24" s="732">
        <f t="shared" si="44"/>
        <v>0</v>
      </c>
      <c r="X24" s="736" t="e">
        <f t="shared" si="45"/>
        <v>#DIV/0!</v>
      </c>
      <c r="Y24" s="737">
        <f t="shared" si="46"/>
        <v>0</v>
      </c>
      <c r="Z24" s="738"/>
      <c r="AA24" s="739">
        <f t="shared" si="47"/>
        <v>0</v>
      </c>
      <c r="AB24" s="734">
        <f t="shared" si="48"/>
        <v>0</v>
      </c>
      <c r="AC24" s="740">
        <f t="shared" si="49"/>
        <v>0</v>
      </c>
      <c r="AD24" s="732">
        <f t="shared" si="50"/>
        <v>0</v>
      </c>
      <c r="AE24" s="736" t="e">
        <f t="shared" si="51"/>
        <v>#DIV/0!</v>
      </c>
      <c r="AF24" s="737">
        <f t="shared" si="52"/>
        <v>0</v>
      </c>
      <c r="AG24" s="741"/>
      <c r="AH24" s="739">
        <f t="shared" si="53"/>
        <v>0</v>
      </c>
      <c r="AI24" s="734">
        <f t="shared" si="54"/>
        <v>0</v>
      </c>
    </row>
    <row r="25" spans="1:35" ht="15.75" customHeight="1">
      <c r="A25" s="728" t="str">
        <f ca="1" t="shared" si="29"/>
        <v>Name</v>
      </c>
      <c r="B25" s="729"/>
      <c r="C25" s="730">
        <f ca="1" t="shared" si="30"/>
        <v>0</v>
      </c>
      <c r="D25" s="793">
        <f ca="1" t="shared" si="31"/>
        <v>0</v>
      </c>
      <c r="E25" s="732">
        <f t="shared" si="32"/>
        <v>0</v>
      </c>
      <c r="F25" s="741"/>
      <c r="G25" s="734">
        <f t="shared" si="55"/>
        <v>0</v>
      </c>
      <c r="H25" s="735">
        <f t="shared" si="33"/>
        <v>0</v>
      </c>
      <c r="I25" s="732">
        <f t="shared" si="34"/>
        <v>0</v>
      </c>
      <c r="J25" s="736" t="e">
        <f t="shared" si="56"/>
        <v>#DIV/0!</v>
      </c>
      <c r="K25" s="737">
        <f t="shared" si="35"/>
        <v>0</v>
      </c>
      <c r="L25" s="738"/>
      <c r="M25" s="739">
        <f t="shared" si="36"/>
        <v>0</v>
      </c>
      <c r="N25" s="734">
        <f t="shared" si="37"/>
        <v>0</v>
      </c>
      <c r="O25" s="740">
        <f t="shared" si="57"/>
        <v>0</v>
      </c>
      <c r="P25" s="732">
        <f t="shared" si="38"/>
        <v>0</v>
      </c>
      <c r="Q25" s="736" t="e">
        <f t="shared" si="39"/>
        <v>#DIV/0!</v>
      </c>
      <c r="R25" s="737">
        <f t="shared" si="40"/>
        <v>0</v>
      </c>
      <c r="S25" s="741"/>
      <c r="T25" s="739">
        <f t="shared" si="41"/>
        <v>0</v>
      </c>
      <c r="U25" s="734">
        <f t="shared" si="42"/>
        <v>0</v>
      </c>
      <c r="V25" s="735">
        <f t="shared" si="43"/>
        <v>0</v>
      </c>
      <c r="W25" s="732">
        <f t="shared" si="44"/>
        <v>0</v>
      </c>
      <c r="X25" s="736" t="e">
        <f t="shared" si="45"/>
        <v>#DIV/0!</v>
      </c>
      <c r="Y25" s="737">
        <f t="shared" si="46"/>
        <v>0</v>
      </c>
      <c r="Z25" s="738"/>
      <c r="AA25" s="739">
        <f t="shared" si="47"/>
        <v>0</v>
      </c>
      <c r="AB25" s="734">
        <f t="shared" si="48"/>
        <v>0</v>
      </c>
      <c r="AC25" s="740">
        <f t="shared" si="49"/>
        <v>0</v>
      </c>
      <c r="AD25" s="732">
        <f t="shared" si="50"/>
        <v>0</v>
      </c>
      <c r="AE25" s="736" t="e">
        <f t="shared" si="51"/>
        <v>#DIV/0!</v>
      </c>
      <c r="AF25" s="737">
        <f t="shared" si="52"/>
        <v>0</v>
      </c>
      <c r="AG25" s="741"/>
      <c r="AH25" s="739">
        <f t="shared" si="53"/>
        <v>0</v>
      </c>
      <c r="AI25" s="734">
        <f t="shared" si="54"/>
        <v>0</v>
      </c>
    </row>
    <row r="26" spans="1:35" ht="15.75" customHeight="1">
      <c r="A26" s="728" t="str">
        <f ca="1" t="shared" si="29"/>
        <v>Name</v>
      </c>
      <c r="B26" s="729"/>
      <c r="C26" s="730">
        <f ca="1" t="shared" si="30"/>
        <v>0</v>
      </c>
      <c r="D26" s="793">
        <f ca="1" t="shared" si="31"/>
        <v>0</v>
      </c>
      <c r="E26" s="732">
        <f t="shared" si="32"/>
        <v>0</v>
      </c>
      <c r="F26" s="741"/>
      <c r="G26" s="734">
        <f t="shared" si="55"/>
        <v>0</v>
      </c>
      <c r="H26" s="735">
        <f t="shared" si="33"/>
        <v>0</v>
      </c>
      <c r="I26" s="732">
        <f t="shared" si="34"/>
        <v>0</v>
      </c>
      <c r="J26" s="736" t="e">
        <f t="shared" si="56"/>
        <v>#DIV/0!</v>
      </c>
      <c r="K26" s="737">
        <f t="shared" si="35"/>
        <v>0</v>
      </c>
      <c r="L26" s="738"/>
      <c r="M26" s="739">
        <f t="shared" si="36"/>
        <v>0</v>
      </c>
      <c r="N26" s="734">
        <f t="shared" si="37"/>
        <v>0</v>
      </c>
      <c r="O26" s="740">
        <f t="shared" si="57"/>
        <v>0</v>
      </c>
      <c r="P26" s="732">
        <f t="shared" si="38"/>
        <v>0</v>
      </c>
      <c r="Q26" s="736" t="e">
        <f t="shared" si="39"/>
        <v>#DIV/0!</v>
      </c>
      <c r="R26" s="737">
        <f t="shared" si="40"/>
        <v>0</v>
      </c>
      <c r="S26" s="741"/>
      <c r="T26" s="739">
        <f t="shared" si="41"/>
        <v>0</v>
      </c>
      <c r="U26" s="734">
        <f t="shared" si="42"/>
        <v>0</v>
      </c>
      <c r="V26" s="735">
        <f t="shared" si="43"/>
        <v>0</v>
      </c>
      <c r="W26" s="732">
        <f t="shared" si="44"/>
        <v>0</v>
      </c>
      <c r="X26" s="736" t="e">
        <f t="shared" si="45"/>
        <v>#DIV/0!</v>
      </c>
      <c r="Y26" s="737">
        <f t="shared" si="46"/>
        <v>0</v>
      </c>
      <c r="Z26" s="738"/>
      <c r="AA26" s="739">
        <f t="shared" si="47"/>
        <v>0</v>
      </c>
      <c r="AB26" s="734">
        <f t="shared" si="48"/>
        <v>0</v>
      </c>
      <c r="AC26" s="740">
        <f t="shared" si="49"/>
        <v>0</v>
      </c>
      <c r="AD26" s="732">
        <f t="shared" si="50"/>
        <v>0</v>
      </c>
      <c r="AE26" s="736" t="e">
        <f t="shared" si="51"/>
        <v>#DIV/0!</v>
      </c>
      <c r="AF26" s="737">
        <f t="shared" si="52"/>
        <v>0</v>
      </c>
      <c r="AG26" s="741"/>
      <c r="AH26" s="739">
        <f t="shared" si="53"/>
        <v>0</v>
      </c>
      <c r="AI26" s="734">
        <f t="shared" si="54"/>
        <v>0</v>
      </c>
    </row>
    <row r="27" spans="1:35" ht="15.75" customHeight="1">
      <c r="A27" s="728" t="str">
        <f ca="1" t="shared" si="29"/>
        <v>Name</v>
      </c>
      <c r="B27" s="729"/>
      <c r="C27" s="730">
        <f ca="1" t="shared" si="30"/>
        <v>0</v>
      </c>
      <c r="D27" s="793">
        <f ca="1" t="shared" si="31"/>
        <v>0</v>
      </c>
      <c r="E27" s="732">
        <f t="shared" si="32"/>
        <v>0</v>
      </c>
      <c r="F27" s="741"/>
      <c r="G27" s="734">
        <f t="shared" si="55"/>
        <v>0</v>
      </c>
      <c r="H27" s="735">
        <f t="shared" si="33"/>
        <v>0</v>
      </c>
      <c r="I27" s="732">
        <f t="shared" si="34"/>
        <v>0</v>
      </c>
      <c r="J27" s="736" t="e">
        <f t="shared" si="56"/>
        <v>#DIV/0!</v>
      </c>
      <c r="K27" s="737">
        <f t="shared" si="35"/>
        <v>0</v>
      </c>
      <c r="L27" s="738"/>
      <c r="M27" s="739">
        <f t="shared" si="36"/>
        <v>0</v>
      </c>
      <c r="N27" s="734">
        <f t="shared" si="37"/>
        <v>0</v>
      </c>
      <c r="O27" s="740">
        <f t="shared" si="57"/>
        <v>0</v>
      </c>
      <c r="P27" s="732">
        <f t="shared" si="38"/>
        <v>0</v>
      </c>
      <c r="Q27" s="736" t="e">
        <f t="shared" si="39"/>
        <v>#DIV/0!</v>
      </c>
      <c r="R27" s="737">
        <f t="shared" si="40"/>
        <v>0</v>
      </c>
      <c r="S27" s="741"/>
      <c r="T27" s="739">
        <f t="shared" si="41"/>
        <v>0</v>
      </c>
      <c r="U27" s="734">
        <f t="shared" si="42"/>
        <v>0</v>
      </c>
      <c r="V27" s="735">
        <f t="shared" si="43"/>
        <v>0</v>
      </c>
      <c r="W27" s="732">
        <f t="shared" si="44"/>
        <v>0</v>
      </c>
      <c r="X27" s="736" t="e">
        <f t="shared" si="45"/>
        <v>#DIV/0!</v>
      </c>
      <c r="Y27" s="737">
        <f t="shared" si="46"/>
        <v>0</v>
      </c>
      <c r="Z27" s="738"/>
      <c r="AA27" s="739">
        <f t="shared" si="47"/>
        <v>0</v>
      </c>
      <c r="AB27" s="734">
        <f t="shared" si="48"/>
        <v>0</v>
      </c>
      <c r="AC27" s="740">
        <f t="shared" si="49"/>
        <v>0</v>
      </c>
      <c r="AD27" s="732">
        <f t="shared" si="50"/>
        <v>0</v>
      </c>
      <c r="AE27" s="736" t="e">
        <f t="shared" si="51"/>
        <v>#DIV/0!</v>
      </c>
      <c r="AF27" s="737">
        <f t="shared" si="52"/>
        <v>0</v>
      </c>
      <c r="AG27" s="741"/>
      <c r="AH27" s="739">
        <f t="shared" si="53"/>
        <v>0</v>
      </c>
      <c r="AI27" s="734">
        <f t="shared" si="54"/>
        <v>0</v>
      </c>
    </row>
    <row r="28" spans="1:35" ht="15.75" customHeight="1">
      <c r="A28" s="728" t="str">
        <f ca="1" t="shared" si="29"/>
        <v>Name</v>
      </c>
      <c r="B28" s="729"/>
      <c r="C28" s="730">
        <f ca="1" t="shared" si="30"/>
        <v>0</v>
      </c>
      <c r="D28" s="793">
        <f ca="1" t="shared" si="31"/>
        <v>0</v>
      </c>
      <c r="E28" s="732">
        <f t="shared" si="32"/>
        <v>0</v>
      </c>
      <c r="F28" s="741"/>
      <c r="G28" s="734">
        <f t="shared" si="55"/>
        <v>0</v>
      </c>
      <c r="H28" s="735">
        <f t="shared" si="33"/>
        <v>0</v>
      </c>
      <c r="I28" s="732">
        <f t="shared" si="34"/>
        <v>0</v>
      </c>
      <c r="J28" s="736" t="e">
        <f t="shared" si="56"/>
        <v>#DIV/0!</v>
      </c>
      <c r="K28" s="737">
        <f t="shared" si="35"/>
        <v>0</v>
      </c>
      <c r="L28" s="738"/>
      <c r="M28" s="739">
        <f t="shared" si="36"/>
        <v>0</v>
      </c>
      <c r="N28" s="734">
        <f t="shared" si="37"/>
        <v>0</v>
      </c>
      <c r="O28" s="740">
        <f t="shared" si="57"/>
        <v>0</v>
      </c>
      <c r="P28" s="732">
        <f t="shared" si="38"/>
        <v>0</v>
      </c>
      <c r="Q28" s="736" t="e">
        <f t="shared" si="39"/>
        <v>#DIV/0!</v>
      </c>
      <c r="R28" s="737">
        <f t="shared" si="40"/>
        <v>0</v>
      </c>
      <c r="S28" s="741"/>
      <c r="T28" s="739">
        <f t="shared" si="41"/>
        <v>0</v>
      </c>
      <c r="U28" s="734">
        <f t="shared" si="42"/>
        <v>0</v>
      </c>
      <c r="V28" s="735">
        <f t="shared" si="43"/>
        <v>0</v>
      </c>
      <c r="W28" s="732">
        <f t="shared" si="44"/>
        <v>0</v>
      </c>
      <c r="X28" s="736" t="e">
        <f t="shared" si="45"/>
        <v>#DIV/0!</v>
      </c>
      <c r="Y28" s="737">
        <f t="shared" si="46"/>
        <v>0</v>
      </c>
      <c r="Z28" s="738"/>
      <c r="AA28" s="739">
        <f t="shared" si="47"/>
        <v>0</v>
      </c>
      <c r="AB28" s="734">
        <f t="shared" si="48"/>
        <v>0</v>
      </c>
      <c r="AC28" s="740">
        <f t="shared" si="49"/>
        <v>0</v>
      </c>
      <c r="AD28" s="732">
        <f t="shared" si="50"/>
        <v>0</v>
      </c>
      <c r="AE28" s="736" t="e">
        <f t="shared" si="51"/>
        <v>#DIV/0!</v>
      </c>
      <c r="AF28" s="737">
        <f t="shared" si="52"/>
        <v>0</v>
      </c>
      <c r="AG28" s="741"/>
      <c r="AH28" s="739">
        <f t="shared" si="53"/>
        <v>0</v>
      </c>
      <c r="AI28" s="734">
        <f t="shared" si="54"/>
        <v>0</v>
      </c>
    </row>
    <row r="29" spans="1:35" ht="15.75" customHeight="1" thickBot="1">
      <c r="A29" s="742" t="str">
        <f ca="1" t="shared" si="29"/>
        <v>Name</v>
      </c>
      <c r="B29" s="795"/>
      <c r="C29" s="744">
        <f ca="1" t="shared" si="30"/>
        <v>0</v>
      </c>
      <c r="D29" s="796">
        <f ca="1" t="shared" si="31"/>
        <v>0</v>
      </c>
      <c r="E29" s="746">
        <f t="shared" si="32"/>
        <v>0</v>
      </c>
      <c r="F29" s="755"/>
      <c r="G29" s="748">
        <f t="shared" si="55"/>
        <v>0</v>
      </c>
      <c r="H29" s="749">
        <f t="shared" si="33"/>
        <v>0</v>
      </c>
      <c r="I29" s="746">
        <f t="shared" si="34"/>
        <v>0</v>
      </c>
      <c r="J29" s="750" t="e">
        <f t="shared" si="56"/>
        <v>#DIV/0!</v>
      </c>
      <c r="K29" s="751">
        <f t="shared" si="35"/>
        <v>0</v>
      </c>
      <c r="L29" s="752"/>
      <c r="M29" s="753">
        <f t="shared" si="36"/>
        <v>0</v>
      </c>
      <c r="N29" s="748">
        <f t="shared" si="37"/>
        <v>0</v>
      </c>
      <c r="O29" s="754">
        <f t="shared" si="57"/>
        <v>0</v>
      </c>
      <c r="P29" s="746">
        <f t="shared" si="38"/>
        <v>0</v>
      </c>
      <c r="Q29" s="750" t="e">
        <f t="shared" si="39"/>
        <v>#DIV/0!</v>
      </c>
      <c r="R29" s="751">
        <f t="shared" si="40"/>
        <v>0</v>
      </c>
      <c r="S29" s="755"/>
      <c r="T29" s="753">
        <f t="shared" si="41"/>
        <v>0</v>
      </c>
      <c r="U29" s="748">
        <f t="shared" si="42"/>
        <v>0</v>
      </c>
      <c r="V29" s="749">
        <f t="shared" si="43"/>
        <v>0</v>
      </c>
      <c r="W29" s="746">
        <f t="shared" si="44"/>
        <v>0</v>
      </c>
      <c r="X29" s="750" t="e">
        <f t="shared" si="45"/>
        <v>#DIV/0!</v>
      </c>
      <c r="Y29" s="751">
        <f t="shared" si="46"/>
        <v>0</v>
      </c>
      <c r="Z29" s="752"/>
      <c r="AA29" s="753">
        <f t="shared" si="47"/>
        <v>0</v>
      </c>
      <c r="AB29" s="748">
        <f t="shared" si="48"/>
        <v>0</v>
      </c>
      <c r="AC29" s="754">
        <f t="shared" si="49"/>
        <v>0</v>
      </c>
      <c r="AD29" s="746">
        <f t="shared" si="50"/>
        <v>0</v>
      </c>
      <c r="AE29" s="750" t="e">
        <f t="shared" si="51"/>
        <v>#DIV/0!</v>
      </c>
      <c r="AF29" s="751">
        <f t="shared" si="52"/>
        <v>0</v>
      </c>
      <c r="AG29" s="755"/>
      <c r="AH29" s="753">
        <f t="shared" si="53"/>
        <v>0</v>
      </c>
      <c r="AI29" s="748">
        <f t="shared" si="54"/>
        <v>0</v>
      </c>
    </row>
    <row r="30" spans="1:35" ht="15.75" customHeight="1" thickBot="1" thickTop="1">
      <c r="A30" s="756"/>
      <c r="B30" s="797"/>
      <c r="C30" s="757"/>
      <c r="D30" s="758"/>
      <c r="E30" s="798"/>
      <c r="F30" s="757"/>
      <c r="G30" s="759"/>
      <c r="H30" s="758"/>
      <c r="I30" s="798"/>
      <c r="J30" s="760"/>
      <c r="K30" s="758"/>
      <c r="L30" s="757"/>
      <c r="M30" s="757"/>
      <c r="N30" s="759"/>
      <c r="O30" s="758"/>
      <c r="P30" s="798"/>
      <c r="Q30" s="760"/>
      <c r="R30" s="758"/>
      <c r="S30" s="757"/>
      <c r="T30" s="757"/>
      <c r="U30" s="759"/>
      <c r="V30" s="758"/>
      <c r="W30" s="798"/>
      <c r="X30" s="760"/>
      <c r="Y30" s="758"/>
      <c r="Z30" s="757"/>
      <c r="AA30" s="757"/>
      <c r="AB30" s="759"/>
      <c r="AC30" s="758"/>
      <c r="AD30" s="798"/>
      <c r="AE30" s="760"/>
      <c r="AF30" s="758"/>
      <c r="AG30" s="757"/>
      <c r="AH30" s="757"/>
      <c r="AI30" s="759"/>
    </row>
    <row r="31" spans="1:35" ht="15.75" customHeight="1" thickTop="1">
      <c r="A31" s="761" t="s">
        <v>165</v>
      </c>
      <c r="B31" s="762"/>
      <c r="C31" s="763">
        <f>F31+L31+S31+Z31+AG31</f>
        <v>0</v>
      </c>
      <c r="D31" s="764"/>
      <c r="E31" s="765"/>
      <c r="F31" s="766">
        <f ca="1">OFFSET(EscalationStart,LOEMasterOffsetNumber-1,0,1,1)*OFFSET(SUB1Name,LOEMasterOffsetNumber,0,1,1)</f>
        <v>0</v>
      </c>
      <c r="G31" s="767">
        <f>'EXHIBIT B -Cost Summary by Firm'!$L10</f>
        <v>0</v>
      </c>
      <c r="H31" s="764"/>
      <c r="I31" s="765"/>
      <c r="J31" s="765"/>
      <c r="K31" s="765"/>
      <c r="L31" s="766">
        <f ca="1">OFFSET(EscalationStart,LOEMasterOffsetNumber-1,1,1,1)*OFFSET(SUB1Name,LOEMasterOffsetNumber,0,1,1)</f>
        <v>0</v>
      </c>
      <c r="M31" s="768">
        <f>'EXHIBIT B -Cost Summary by Firm'!$K10</f>
        <v>0</v>
      </c>
      <c r="N31" s="767">
        <f>'EXHIBIT B -Cost Summary by Firm'!$L10</f>
        <v>0</v>
      </c>
      <c r="O31" s="764"/>
      <c r="P31" s="765"/>
      <c r="Q31" s="765"/>
      <c r="R31" s="765"/>
      <c r="S31" s="766">
        <f ca="1">OFFSET(EscalationStart,LOEMasterOffsetNumber-1,2,1,1)*OFFSET(SUB1Name,LOEMasterOffsetNumber,0,1,1)</f>
        <v>0</v>
      </c>
      <c r="T31" s="768">
        <f>'EXHIBIT B -Cost Summary by Firm'!$K10</f>
        <v>0</v>
      </c>
      <c r="U31" s="767">
        <f>'EXHIBIT B -Cost Summary by Firm'!$L10</f>
        <v>0</v>
      </c>
      <c r="V31" s="764"/>
      <c r="W31" s="765"/>
      <c r="X31" s="765"/>
      <c r="Y31" s="765"/>
      <c r="Z31" s="766">
        <f ca="1">OFFSET(EscalationStart,LOEMasterOffsetNumber-1,3,1,1)*OFFSET(SUB1Name,LOEMasterOffsetNumber,0,1,1)</f>
        <v>0</v>
      </c>
      <c r="AA31" s="768">
        <f>'EXHIBIT B -Cost Summary by Firm'!$K10</f>
        <v>0</v>
      </c>
      <c r="AB31" s="767">
        <f>'EXHIBIT B -Cost Summary by Firm'!$L10</f>
        <v>0</v>
      </c>
      <c r="AC31" s="764"/>
      <c r="AD31" s="765"/>
      <c r="AE31" s="765"/>
      <c r="AF31" s="765"/>
      <c r="AG31" s="766">
        <f ca="1">OFFSET(EscalationStart,LOEMasterOffsetNumber-1,4,1,1)*OFFSET(SUB1Name,LOEMasterOffsetNumber,0,1,1)</f>
        <v>0</v>
      </c>
      <c r="AH31" s="768">
        <f>'EXHIBIT B -Cost Summary by Firm'!$K10</f>
        <v>0</v>
      </c>
      <c r="AI31" s="767">
        <f>'EXHIBIT B -Cost Summary by Firm'!$L10</f>
        <v>0</v>
      </c>
    </row>
    <row r="32" spans="1:35" ht="15.75" customHeight="1">
      <c r="A32" s="867" t="s">
        <v>166</v>
      </c>
      <c r="B32" s="868"/>
      <c r="C32" s="815">
        <f>F32+L32+S32+Z32+AG32</f>
        <v>0</v>
      </c>
      <c r="D32" s="769"/>
      <c r="E32" s="770"/>
      <c r="F32" s="771">
        <f>SUBTOTAL(9,F23:F30)</f>
        <v>0</v>
      </c>
      <c r="G32" s="772">
        <f>SUBTOTAL(9,G23:G30)</f>
        <v>0</v>
      </c>
      <c r="H32" s="769"/>
      <c r="I32" s="770"/>
      <c r="J32" s="773" t="e">
        <f>(SUMPRODUCT(H23:H30,L23:L30)-SUMPRODUCT(D23:D30,L23:L30))/SUMPRODUCT(D23:D30,L23:L30)</f>
        <v>#DIV/0!</v>
      </c>
      <c r="K32" s="770"/>
      <c r="L32" s="771">
        <f>SUBTOTAL(9,L23:L30)</f>
        <v>0</v>
      </c>
      <c r="M32" s="774">
        <f>SUBTOTAL(9,M23:M30)</f>
        <v>0</v>
      </c>
      <c r="N32" s="775">
        <f>SUBTOTAL(9,N23:N30)</f>
        <v>0</v>
      </c>
      <c r="O32" s="769"/>
      <c r="P32" s="770"/>
      <c r="Q32" s="773" t="e">
        <f>(SUMPRODUCT(O23:O30,S23:S30)-SUMPRODUCT(H23:H30,S23:S30))/SUMPRODUCT(H23:H30,S23:S30)</f>
        <v>#DIV/0!</v>
      </c>
      <c r="R32" s="770"/>
      <c r="S32" s="771">
        <f>SUBTOTAL(9,S23:S30)</f>
        <v>0</v>
      </c>
      <c r="T32" s="774">
        <f>SUBTOTAL(9,T23:T30)</f>
        <v>0</v>
      </c>
      <c r="U32" s="775">
        <f>SUBTOTAL(9,U23:U30)</f>
        <v>0</v>
      </c>
      <c r="V32" s="769"/>
      <c r="W32" s="770"/>
      <c r="X32" s="773" t="e">
        <f>(SUMPRODUCT(V23:V30,Z23:Z30)-SUMPRODUCT(O23:O30,Z23:Z30))/SUMPRODUCT(O23:O30,Z23:Z30)</f>
        <v>#DIV/0!</v>
      </c>
      <c r="Y32" s="770"/>
      <c r="Z32" s="771">
        <f>SUBTOTAL(9,Z23:Z30)</f>
        <v>0</v>
      </c>
      <c r="AA32" s="774">
        <f>SUBTOTAL(9,AA23:AA30)</f>
        <v>0</v>
      </c>
      <c r="AB32" s="775">
        <f>SUBTOTAL(9,AB23:AB30)</f>
        <v>0</v>
      </c>
      <c r="AC32" s="769"/>
      <c r="AD32" s="770"/>
      <c r="AE32" s="773" t="e">
        <f>(SUMPRODUCT(AC23:AC30,AG23:AG30)-SUMPRODUCT(V23:V30,AG23:AG30))/SUMPRODUCT(V23:V30,AG23:AG30)</f>
        <v>#DIV/0!</v>
      </c>
      <c r="AF32" s="770"/>
      <c r="AG32" s="771">
        <f>SUBTOTAL(9,AG23:AG30)</f>
        <v>0</v>
      </c>
      <c r="AH32" s="774">
        <f>SUBTOTAL(9,AH23:AH30)</f>
        <v>0</v>
      </c>
      <c r="AI32" s="775">
        <f>SUBTOTAL(9,AI23:AI30)</f>
        <v>0</v>
      </c>
    </row>
    <row r="33" spans="1:35" ht="15.75" customHeight="1" thickBot="1">
      <c r="A33" s="776" t="s">
        <v>167</v>
      </c>
      <c r="B33" s="777"/>
      <c r="C33" s="778">
        <f>F33+L33+S33+Z33+AG33</f>
        <v>0</v>
      </c>
      <c r="D33" s="779"/>
      <c r="E33" s="780"/>
      <c r="F33" s="781">
        <f>F31-F32</f>
        <v>0</v>
      </c>
      <c r="G33" s="782">
        <f>G31-G32</f>
        <v>0</v>
      </c>
      <c r="H33" s="779"/>
      <c r="I33" s="780"/>
      <c r="J33" s="780"/>
      <c r="K33" s="780"/>
      <c r="L33" s="783">
        <f>L31-L32</f>
        <v>0</v>
      </c>
      <c r="M33" s="784">
        <f>M31-M32</f>
        <v>0</v>
      </c>
      <c r="N33" s="785">
        <f>G33-N32</f>
        <v>0</v>
      </c>
      <c r="O33" s="779"/>
      <c r="P33" s="780"/>
      <c r="Q33" s="780"/>
      <c r="R33" s="780"/>
      <c r="S33" s="783">
        <f>S31-S32</f>
        <v>0</v>
      </c>
      <c r="T33" s="784">
        <f>M33-T32</f>
        <v>0</v>
      </c>
      <c r="U33" s="785">
        <f>N33-U32</f>
        <v>0</v>
      </c>
      <c r="V33" s="779"/>
      <c r="W33" s="780"/>
      <c r="X33" s="780"/>
      <c r="Y33" s="780"/>
      <c r="Z33" s="783">
        <f>Z31-Z32</f>
        <v>0</v>
      </c>
      <c r="AA33" s="784">
        <f>T33-AA32</f>
        <v>0</v>
      </c>
      <c r="AB33" s="785">
        <f>U33-AB32</f>
        <v>0</v>
      </c>
      <c r="AC33" s="779"/>
      <c r="AD33" s="780"/>
      <c r="AE33" s="780"/>
      <c r="AF33" s="780"/>
      <c r="AG33" s="783">
        <f>AG31-AG32</f>
        <v>0</v>
      </c>
      <c r="AH33" s="784">
        <f>AA33-AH32</f>
        <v>0</v>
      </c>
      <c r="AI33" s="785">
        <f>AB33-AI32</f>
        <v>0</v>
      </c>
    </row>
    <row r="34" spans="1:35" ht="15.75" customHeight="1" thickBot="1" thickTop="1">
      <c r="A34" s="786"/>
      <c r="B34" s="757"/>
      <c r="C34" s="787"/>
      <c r="D34" s="758"/>
      <c r="E34" s="757"/>
      <c r="F34" s="757"/>
      <c r="G34" s="759"/>
      <c r="H34" s="758"/>
      <c r="I34" s="757"/>
      <c r="J34" s="760"/>
      <c r="K34" s="758"/>
      <c r="L34" s="757"/>
      <c r="M34" s="757"/>
      <c r="N34" s="759"/>
      <c r="O34" s="758"/>
      <c r="P34" s="757"/>
      <c r="Q34" s="760"/>
      <c r="R34" s="758"/>
      <c r="S34" s="757"/>
      <c r="T34" s="757"/>
      <c r="U34" s="759"/>
      <c r="V34" s="758"/>
      <c r="W34" s="757"/>
      <c r="X34" s="760"/>
      <c r="Y34" s="758"/>
      <c r="Z34" s="757"/>
      <c r="AA34" s="757"/>
      <c r="AB34" s="759"/>
      <c r="AC34" s="758"/>
      <c r="AD34" s="757"/>
      <c r="AE34" s="760"/>
      <c r="AF34" s="758"/>
      <c r="AG34" s="757"/>
      <c r="AH34" s="757"/>
      <c r="AI34" s="759"/>
    </row>
    <row r="35" spans="1:35" ht="13.5" thickTop="1">
      <c r="A35" s="788" t="str">
        <f>SUB2Name</f>
        <v>SUB #2's Name</v>
      </c>
      <c r="B35" s="789"/>
      <c r="C35" s="717"/>
      <c r="D35" s="722"/>
      <c r="E35" s="719">
        <f>Sub2OverheadRate</f>
        <v>0</v>
      </c>
      <c r="F35" s="790"/>
      <c r="G35" s="791"/>
      <c r="H35" s="725"/>
      <c r="I35" s="723">
        <f>E35</f>
        <v>0</v>
      </c>
      <c r="J35" s="792"/>
      <c r="K35" s="792"/>
      <c r="L35" s="792"/>
      <c r="M35" s="791"/>
      <c r="N35" s="791"/>
      <c r="O35" s="725"/>
      <c r="P35" s="726">
        <f>I35</f>
        <v>0</v>
      </c>
      <c r="Q35" s="792"/>
      <c r="R35" s="792"/>
      <c r="S35" s="792"/>
      <c r="T35" s="791"/>
      <c r="U35" s="791"/>
      <c r="V35" s="725"/>
      <c r="W35" s="723">
        <f>P35</f>
        <v>0</v>
      </c>
      <c r="X35" s="792"/>
      <c r="Y35" s="792"/>
      <c r="Z35" s="792"/>
      <c r="AA35" s="791"/>
      <c r="AB35" s="791"/>
      <c r="AC35" s="725"/>
      <c r="AD35" s="726">
        <f>W35</f>
        <v>0</v>
      </c>
      <c r="AE35" s="792"/>
      <c r="AF35" s="792"/>
      <c r="AG35" s="792"/>
      <c r="AH35" s="791"/>
      <c r="AI35" s="727"/>
    </row>
    <row r="36" spans="1:35" ht="15.75" customHeight="1">
      <c r="A36" s="728" t="str">
        <f aca="true" ca="1" t="shared" si="58" ref="A36:A42">OFFSET(SUB2Name,1,ROW(A1)+2)</f>
        <v>Name
(professional staff only)</v>
      </c>
      <c r="B36" s="729"/>
      <c r="C36" s="730">
        <f aca="true" ca="1" t="shared" si="59" ref="C36:C42">OFFSET(SUB2Name,LOEMasterOffsetNumber,ROW(C1)+2,1,1)</f>
        <v>0</v>
      </c>
      <c r="D36" s="793">
        <f aca="true" ca="1" t="shared" si="60" ref="D36:D42">OFFSET(SUB2Name,LOEMasterOffsetNumber+3,ROW(A1)+2,1,1)</f>
        <v>0</v>
      </c>
      <c r="E36" s="732">
        <f aca="true" t="shared" si="61" ref="E36:E42">E35</f>
        <v>0</v>
      </c>
      <c r="F36" s="741"/>
      <c r="G36" s="734">
        <f aca="true" t="shared" si="62" ref="G36:G42">D36*F36*(1+E36)</f>
        <v>0</v>
      </c>
      <c r="H36" s="735">
        <f aca="true" t="shared" si="63" ref="H36:H42">D36</f>
        <v>0</v>
      </c>
      <c r="I36" s="732">
        <f aca="true" t="shared" si="64" ref="I36:I42">I35</f>
        <v>0</v>
      </c>
      <c r="J36" s="736" t="e">
        <f>(H36-D36)/D36</f>
        <v>#DIV/0!</v>
      </c>
      <c r="K36" s="737">
        <f aca="true" t="shared" si="65" ref="K36:K42">H36-D36</f>
        <v>0</v>
      </c>
      <c r="L36" s="738"/>
      <c r="M36" s="739">
        <f aca="true" t="shared" si="66" ref="M36:M42">L36*(H36*(1+I36)-$D36*(1+$E36))</f>
        <v>0</v>
      </c>
      <c r="N36" s="734">
        <f aca="true" t="shared" si="67" ref="N36:N42">L36*H36*(1+I36)</f>
        <v>0</v>
      </c>
      <c r="O36" s="740">
        <f>H36</f>
        <v>0</v>
      </c>
      <c r="P36" s="732">
        <f aca="true" t="shared" si="68" ref="P36:P42">P35</f>
        <v>0</v>
      </c>
      <c r="Q36" s="736" t="e">
        <f aca="true" t="shared" si="69" ref="Q36:Q42">(O36-H36)/H36</f>
        <v>#DIV/0!</v>
      </c>
      <c r="R36" s="737">
        <f aca="true" t="shared" si="70" ref="R36:R42">O36-H36</f>
        <v>0</v>
      </c>
      <c r="S36" s="741"/>
      <c r="T36" s="739">
        <f aca="true" t="shared" si="71" ref="T36:T42">S36*(O36*(1+P36)-$D36*(1+$E36))</f>
        <v>0</v>
      </c>
      <c r="U36" s="734">
        <f aca="true" t="shared" si="72" ref="U36:U42">S36*O36*(1+P36)</f>
        <v>0</v>
      </c>
      <c r="V36" s="735">
        <f aca="true" t="shared" si="73" ref="V36:V42">O36</f>
        <v>0</v>
      </c>
      <c r="W36" s="732">
        <f aca="true" t="shared" si="74" ref="W36:W42">W35</f>
        <v>0</v>
      </c>
      <c r="X36" s="736" t="e">
        <f aca="true" t="shared" si="75" ref="X36:X42">(V36-O36)/O36</f>
        <v>#DIV/0!</v>
      </c>
      <c r="Y36" s="737">
        <f aca="true" t="shared" si="76" ref="Y36:Y42">V36-O36</f>
        <v>0</v>
      </c>
      <c r="Z36" s="738"/>
      <c r="AA36" s="739">
        <f aca="true" t="shared" si="77" ref="AA36:AA42">Z36*(V36*(1+W36)-$D36*(1+$E36))</f>
        <v>0</v>
      </c>
      <c r="AB36" s="734">
        <f aca="true" t="shared" si="78" ref="AB36:AB42">Z36*V36*(1+W36)</f>
        <v>0</v>
      </c>
      <c r="AC36" s="740">
        <f aca="true" t="shared" si="79" ref="AC36:AC42">V36</f>
        <v>0</v>
      </c>
      <c r="AD36" s="732">
        <f aca="true" t="shared" si="80" ref="AD36:AD42">AD35</f>
        <v>0</v>
      </c>
      <c r="AE36" s="736" t="e">
        <f aca="true" t="shared" si="81" ref="AE36:AE42">(AC36-V36)/V36</f>
        <v>#DIV/0!</v>
      </c>
      <c r="AF36" s="737">
        <f aca="true" t="shared" si="82" ref="AF36:AF42">AC36-V36</f>
        <v>0</v>
      </c>
      <c r="AG36" s="741"/>
      <c r="AH36" s="739">
        <f aca="true" t="shared" si="83" ref="AH36:AH42">AG36*(AC36*(1+AD36)-$D36*(1+$E36))</f>
        <v>0</v>
      </c>
      <c r="AI36" s="734">
        <f aca="true" t="shared" si="84" ref="AI36:AI42">AG36*AC36*(1+AD36)</f>
        <v>0</v>
      </c>
    </row>
    <row r="37" spans="1:35" ht="15.75" customHeight="1">
      <c r="A37" s="728" t="str">
        <f ca="1" t="shared" si="58"/>
        <v>Name</v>
      </c>
      <c r="B37" s="729"/>
      <c r="C37" s="730">
        <f ca="1" t="shared" si="59"/>
        <v>0</v>
      </c>
      <c r="D37" s="793">
        <f ca="1" t="shared" si="60"/>
        <v>0</v>
      </c>
      <c r="E37" s="732">
        <f t="shared" si="61"/>
        <v>0</v>
      </c>
      <c r="F37" s="741"/>
      <c r="G37" s="734">
        <f t="shared" si="62"/>
        <v>0</v>
      </c>
      <c r="H37" s="735">
        <f t="shared" si="63"/>
        <v>0</v>
      </c>
      <c r="I37" s="732">
        <f t="shared" si="64"/>
        <v>0</v>
      </c>
      <c r="J37" s="736" t="e">
        <f aca="true" t="shared" si="85" ref="J37:J42">(H37-D37)/D37</f>
        <v>#DIV/0!</v>
      </c>
      <c r="K37" s="737">
        <f t="shared" si="65"/>
        <v>0</v>
      </c>
      <c r="L37" s="738"/>
      <c r="M37" s="739">
        <f t="shared" si="66"/>
        <v>0</v>
      </c>
      <c r="N37" s="734">
        <f t="shared" si="67"/>
        <v>0</v>
      </c>
      <c r="O37" s="740">
        <f aca="true" t="shared" si="86" ref="O37:O42">H37</f>
        <v>0</v>
      </c>
      <c r="P37" s="732">
        <f t="shared" si="68"/>
        <v>0</v>
      </c>
      <c r="Q37" s="736" t="e">
        <f t="shared" si="69"/>
        <v>#DIV/0!</v>
      </c>
      <c r="R37" s="737">
        <f t="shared" si="70"/>
        <v>0</v>
      </c>
      <c r="S37" s="741"/>
      <c r="T37" s="739">
        <f t="shared" si="71"/>
        <v>0</v>
      </c>
      <c r="U37" s="734">
        <f t="shared" si="72"/>
        <v>0</v>
      </c>
      <c r="V37" s="735">
        <f t="shared" si="73"/>
        <v>0</v>
      </c>
      <c r="W37" s="732">
        <f t="shared" si="74"/>
        <v>0</v>
      </c>
      <c r="X37" s="736" t="e">
        <f t="shared" si="75"/>
        <v>#DIV/0!</v>
      </c>
      <c r="Y37" s="737">
        <f t="shared" si="76"/>
        <v>0</v>
      </c>
      <c r="Z37" s="738"/>
      <c r="AA37" s="739">
        <f t="shared" si="77"/>
        <v>0</v>
      </c>
      <c r="AB37" s="734">
        <f t="shared" si="78"/>
        <v>0</v>
      </c>
      <c r="AC37" s="740">
        <f t="shared" si="79"/>
        <v>0</v>
      </c>
      <c r="AD37" s="732">
        <f t="shared" si="80"/>
        <v>0</v>
      </c>
      <c r="AE37" s="736" t="e">
        <f t="shared" si="81"/>
        <v>#DIV/0!</v>
      </c>
      <c r="AF37" s="737">
        <f t="shared" si="82"/>
        <v>0</v>
      </c>
      <c r="AG37" s="741"/>
      <c r="AH37" s="739">
        <f t="shared" si="83"/>
        <v>0</v>
      </c>
      <c r="AI37" s="734">
        <f t="shared" si="84"/>
        <v>0</v>
      </c>
    </row>
    <row r="38" spans="1:35" ht="15.75" customHeight="1">
      <c r="A38" s="728" t="str">
        <f ca="1" t="shared" si="58"/>
        <v>Name</v>
      </c>
      <c r="B38" s="729"/>
      <c r="C38" s="730">
        <f ca="1" t="shared" si="59"/>
        <v>0</v>
      </c>
      <c r="D38" s="793">
        <f ca="1" t="shared" si="60"/>
        <v>0</v>
      </c>
      <c r="E38" s="732">
        <f t="shared" si="61"/>
        <v>0</v>
      </c>
      <c r="F38" s="741"/>
      <c r="G38" s="734">
        <f t="shared" si="62"/>
        <v>0</v>
      </c>
      <c r="H38" s="735">
        <f t="shared" si="63"/>
        <v>0</v>
      </c>
      <c r="I38" s="732">
        <f t="shared" si="64"/>
        <v>0</v>
      </c>
      <c r="J38" s="736" t="e">
        <f t="shared" si="85"/>
        <v>#DIV/0!</v>
      </c>
      <c r="K38" s="737">
        <f t="shared" si="65"/>
        <v>0</v>
      </c>
      <c r="L38" s="738"/>
      <c r="M38" s="739">
        <f t="shared" si="66"/>
        <v>0</v>
      </c>
      <c r="N38" s="734">
        <f t="shared" si="67"/>
        <v>0</v>
      </c>
      <c r="O38" s="740">
        <f t="shared" si="86"/>
        <v>0</v>
      </c>
      <c r="P38" s="732">
        <f t="shared" si="68"/>
        <v>0</v>
      </c>
      <c r="Q38" s="736" t="e">
        <f t="shared" si="69"/>
        <v>#DIV/0!</v>
      </c>
      <c r="R38" s="737">
        <f t="shared" si="70"/>
        <v>0</v>
      </c>
      <c r="S38" s="741"/>
      <c r="T38" s="739">
        <f t="shared" si="71"/>
        <v>0</v>
      </c>
      <c r="U38" s="734">
        <f t="shared" si="72"/>
        <v>0</v>
      </c>
      <c r="V38" s="735">
        <f t="shared" si="73"/>
        <v>0</v>
      </c>
      <c r="W38" s="732">
        <f t="shared" si="74"/>
        <v>0</v>
      </c>
      <c r="X38" s="736" t="e">
        <f t="shared" si="75"/>
        <v>#DIV/0!</v>
      </c>
      <c r="Y38" s="737">
        <f t="shared" si="76"/>
        <v>0</v>
      </c>
      <c r="Z38" s="738"/>
      <c r="AA38" s="739">
        <f t="shared" si="77"/>
        <v>0</v>
      </c>
      <c r="AB38" s="734">
        <f t="shared" si="78"/>
        <v>0</v>
      </c>
      <c r="AC38" s="740">
        <f t="shared" si="79"/>
        <v>0</v>
      </c>
      <c r="AD38" s="732">
        <f t="shared" si="80"/>
        <v>0</v>
      </c>
      <c r="AE38" s="736" t="e">
        <f t="shared" si="81"/>
        <v>#DIV/0!</v>
      </c>
      <c r="AF38" s="737">
        <f t="shared" si="82"/>
        <v>0</v>
      </c>
      <c r="AG38" s="741"/>
      <c r="AH38" s="739">
        <f t="shared" si="83"/>
        <v>0</v>
      </c>
      <c r="AI38" s="734">
        <f t="shared" si="84"/>
        <v>0</v>
      </c>
    </row>
    <row r="39" spans="1:35" ht="15.75" customHeight="1">
      <c r="A39" s="728" t="str">
        <f ca="1" t="shared" si="58"/>
        <v>Name</v>
      </c>
      <c r="B39" s="729"/>
      <c r="C39" s="730">
        <f ca="1" t="shared" si="59"/>
        <v>0</v>
      </c>
      <c r="D39" s="793">
        <f ca="1" t="shared" si="60"/>
        <v>0</v>
      </c>
      <c r="E39" s="732">
        <f t="shared" si="61"/>
        <v>0</v>
      </c>
      <c r="F39" s="741"/>
      <c r="G39" s="734">
        <f t="shared" si="62"/>
        <v>0</v>
      </c>
      <c r="H39" s="735">
        <f t="shared" si="63"/>
        <v>0</v>
      </c>
      <c r="I39" s="732">
        <f t="shared" si="64"/>
        <v>0</v>
      </c>
      <c r="J39" s="736" t="e">
        <f t="shared" si="85"/>
        <v>#DIV/0!</v>
      </c>
      <c r="K39" s="737">
        <f t="shared" si="65"/>
        <v>0</v>
      </c>
      <c r="L39" s="738"/>
      <c r="M39" s="739">
        <f t="shared" si="66"/>
        <v>0</v>
      </c>
      <c r="N39" s="734">
        <f t="shared" si="67"/>
        <v>0</v>
      </c>
      <c r="O39" s="740">
        <f t="shared" si="86"/>
        <v>0</v>
      </c>
      <c r="P39" s="732">
        <f t="shared" si="68"/>
        <v>0</v>
      </c>
      <c r="Q39" s="736" t="e">
        <f t="shared" si="69"/>
        <v>#DIV/0!</v>
      </c>
      <c r="R39" s="737">
        <f t="shared" si="70"/>
        <v>0</v>
      </c>
      <c r="S39" s="741"/>
      <c r="T39" s="739">
        <f t="shared" si="71"/>
        <v>0</v>
      </c>
      <c r="U39" s="734">
        <f t="shared" si="72"/>
        <v>0</v>
      </c>
      <c r="V39" s="735">
        <f t="shared" si="73"/>
        <v>0</v>
      </c>
      <c r="W39" s="732">
        <f t="shared" si="74"/>
        <v>0</v>
      </c>
      <c r="X39" s="736" t="e">
        <f t="shared" si="75"/>
        <v>#DIV/0!</v>
      </c>
      <c r="Y39" s="737">
        <f t="shared" si="76"/>
        <v>0</v>
      </c>
      <c r="Z39" s="738"/>
      <c r="AA39" s="739">
        <f t="shared" si="77"/>
        <v>0</v>
      </c>
      <c r="AB39" s="734">
        <f t="shared" si="78"/>
        <v>0</v>
      </c>
      <c r="AC39" s="740">
        <f t="shared" si="79"/>
        <v>0</v>
      </c>
      <c r="AD39" s="732">
        <f t="shared" si="80"/>
        <v>0</v>
      </c>
      <c r="AE39" s="736" t="e">
        <f t="shared" si="81"/>
        <v>#DIV/0!</v>
      </c>
      <c r="AF39" s="737">
        <f t="shared" si="82"/>
        <v>0</v>
      </c>
      <c r="AG39" s="741"/>
      <c r="AH39" s="739">
        <f t="shared" si="83"/>
        <v>0</v>
      </c>
      <c r="AI39" s="734">
        <f t="shared" si="84"/>
        <v>0</v>
      </c>
    </row>
    <row r="40" spans="1:35" ht="15.75" customHeight="1">
      <c r="A40" s="728" t="str">
        <f ca="1" t="shared" si="58"/>
        <v>Name</v>
      </c>
      <c r="B40" s="729"/>
      <c r="C40" s="730">
        <f ca="1" t="shared" si="59"/>
        <v>0</v>
      </c>
      <c r="D40" s="793">
        <f ca="1" t="shared" si="60"/>
        <v>0</v>
      </c>
      <c r="E40" s="732">
        <f t="shared" si="61"/>
        <v>0</v>
      </c>
      <c r="F40" s="741"/>
      <c r="G40" s="734">
        <f t="shared" si="62"/>
        <v>0</v>
      </c>
      <c r="H40" s="735">
        <f t="shared" si="63"/>
        <v>0</v>
      </c>
      <c r="I40" s="732">
        <f t="shared" si="64"/>
        <v>0</v>
      </c>
      <c r="J40" s="736" t="e">
        <f t="shared" si="85"/>
        <v>#DIV/0!</v>
      </c>
      <c r="K40" s="737">
        <f t="shared" si="65"/>
        <v>0</v>
      </c>
      <c r="L40" s="738"/>
      <c r="M40" s="739">
        <f t="shared" si="66"/>
        <v>0</v>
      </c>
      <c r="N40" s="734">
        <f t="shared" si="67"/>
        <v>0</v>
      </c>
      <c r="O40" s="740">
        <f t="shared" si="86"/>
        <v>0</v>
      </c>
      <c r="P40" s="732">
        <f t="shared" si="68"/>
        <v>0</v>
      </c>
      <c r="Q40" s="736" t="e">
        <f t="shared" si="69"/>
        <v>#DIV/0!</v>
      </c>
      <c r="R40" s="737">
        <f t="shared" si="70"/>
        <v>0</v>
      </c>
      <c r="S40" s="741"/>
      <c r="T40" s="739">
        <f t="shared" si="71"/>
        <v>0</v>
      </c>
      <c r="U40" s="734">
        <f t="shared" si="72"/>
        <v>0</v>
      </c>
      <c r="V40" s="735">
        <f t="shared" si="73"/>
        <v>0</v>
      </c>
      <c r="W40" s="732">
        <f t="shared" si="74"/>
        <v>0</v>
      </c>
      <c r="X40" s="736" t="e">
        <f t="shared" si="75"/>
        <v>#DIV/0!</v>
      </c>
      <c r="Y40" s="737">
        <f t="shared" si="76"/>
        <v>0</v>
      </c>
      <c r="Z40" s="738"/>
      <c r="AA40" s="739">
        <f t="shared" si="77"/>
        <v>0</v>
      </c>
      <c r="AB40" s="734">
        <f t="shared" si="78"/>
        <v>0</v>
      </c>
      <c r="AC40" s="740">
        <f t="shared" si="79"/>
        <v>0</v>
      </c>
      <c r="AD40" s="732">
        <f t="shared" si="80"/>
        <v>0</v>
      </c>
      <c r="AE40" s="736" t="e">
        <f t="shared" si="81"/>
        <v>#DIV/0!</v>
      </c>
      <c r="AF40" s="737">
        <f t="shared" si="82"/>
        <v>0</v>
      </c>
      <c r="AG40" s="741"/>
      <c r="AH40" s="739">
        <f t="shared" si="83"/>
        <v>0</v>
      </c>
      <c r="AI40" s="734">
        <f t="shared" si="84"/>
        <v>0</v>
      </c>
    </row>
    <row r="41" spans="1:35" ht="15.75" customHeight="1">
      <c r="A41" s="728" t="str">
        <f ca="1" t="shared" si="58"/>
        <v>Name</v>
      </c>
      <c r="B41" s="729"/>
      <c r="C41" s="730">
        <f ca="1" t="shared" si="59"/>
        <v>0</v>
      </c>
      <c r="D41" s="793">
        <f ca="1" t="shared" si="60"/>
        <v>0</v>
      </c>
      <c r="E41" s="732">
        <f t="shared" si="61"/>
        <v>0</v>
      </c>
      <c r="F41" s="741"/>
      <c r="G41" s="734">
        <f t="shared" si="62"/>
        <v>0</v>
      </c>
      <c r="H41" s="735">
        <f t="shared" si="63"/>
        <v>0</v>
      </c>
      <c r="I41" s="732">
        <f t="shared" si="64"/>
        <v>0</v>
      </c>
      <c r="J41" s="736" t="e">
        <f t="shared" si="85"/>
        <v>#DIV/0!</v>
      </c>
      <c r="K41" s="737">
        <f t="shared" si="65"/>
        <v>0</v>
      </c>
      <c r="L41" s="738"/>
      <c r="M41" s="739">
        <f t="shared" si="66"/>
        <v>0</v>
      </c>
      <c r="N41" s="734">
        <f t="shared" si="67"/>
        <v>0</v>
      </c>
      <c r="O41" s="740">
        <f t="shared" si="86"/>
        <v>0</v>
      </c>
      <c r="P41" s="732">
        <f t="shared" si="68"/>
        <v>0</v>
      </c>
      <c r="Q41" s="736" t="e">
        <f t="shared" si="69"/>
        <v>#DIV/0!</v>
      </c>
      <c r="R41" s="737">
        <f t="shared" si="70"/>
        <v>0</v>
      </c>
      <c r="S41" s="741"/>
      <c r="T41" s="739">
        <f t="shared" si="71"/>
        <v>0</v>
      </c>
      <c r="U41" s="734">
        <f t="shared" si="72"/>
        <v>0</v>
      </c>
      <c r="V41" s="735">
        <f t="shared" si="73"/>
        <v>0</v>
      </c>
      <c r="W41" s="732">
        <f t="shared" si="74"/>
        <v>0</v>
      </c>
      <c r="X41" s="736" t="e">
        <f t="shared" si="75"/>
        <v>#DIV/0!</v>
      </c>
      <c r="Y41" s="737">
        <f t="shared" si="76"/>
        <v>0</v>
      </c>
      <c r="Z41" s="738"/>
      <c r="AA41" s="739">
        <f t="shared" si="77"/>
        <v>0</v>
      </c>
      <c r="AB41" s="734">
        <f t="shared" si="78"/>
        <v>0</v>
      </c>
      <c r="AC41" s="740">
        <f t="shared" si="79"/>
        <v>0</v>
      </c>
      <c r="AD41" s="732">
        <f t="shared" si="80"/>
        <v>0</v>
      </c>
      <c r="AE41" s="736" t="e">
        <f t="shared" si="81"/>
        <v>#DIV/0!</v>
      </c>
      <c r="AF41" s="737">
        <f t="shared" si="82"/>
        <v>0</v>
      </c>
      <c r="AG41" s="741"/>
      <c r="AH41" s="739">
        <f t="shared" si="83"/>
        <v>0</v>
      </c>
      <c r="AI41" s="734">
        <f t="shared" si="84"/>
        <v>0</v>
      </c>
    </row>
    <row r="42" spans="1:35" ht="15.75" customHeight="1" thickBot="1">
      <c r="A42" s="742" t="str">
        <f ca="1" t="shared" si="58"/>
        <v>Name</v>
      </c>
      <c r="B42" s="795"/>
      <c r="C42" s="744">
        <f ca="1" t="shared" si="59"/>
        <v>0</v>
      </c>
      <c r="D42" s="796">
        <f ca="1" t="shared" si="60"/>
        <v>0</v>
      </c>
      <c r="E42" s="746">
        <f t="shared" si="61"/>
        <v>0</v>
      </c>
      <c r="F42" s="755"/>
      <c r="G42" s="748">
        <f t="shared" si="62"/>
        <v>0</v>
      </c>
      <c r="H42" s="749">
        <f t="shared" si="63"/>
        <v>0</v>
      </c>
      <c r="I42" s="746">
        <f t="shared" si="64"/>
        <v>0</v>
      </c>
      <c r="J42" s="750" t="e">
        <f t="shared" si="85"/>
        <v>#DIV/0!</v>
      </c>
      <c r="K42" s="751">
        <f t="shared" si="65"/>
        <v>0</v>
      </c>
      <c r="L42" s="752"/>
      <c r="M42" s="753">
        <f t="shared" si="66"/>
        <v>0</v>
      </c>
      <c r="N42" s="748">
        <f t="shared" si="67"/>
        <v>0</v>
      </c>
      <c r="O42" s="754">
        <f t="shared" si="86"/>
        <v>0</v>
      </c>
      <c r="P42" s="746">
        <f t="shared" si="68"/>
        <v>0</v>
      </c>
      <c r="Q42" s="750" t="e">
        <f t="shared" si="69"/>
        <v>#DIV/0!</v>
      </c>
      <c r="R42" s="751">
        <f t="shared" si="70"/>
        <v>0</v>
      </c>
      <c r="S42" s="755"/>
      <c r="T42" s="753">
        <f t="shared" si="71"/>
        <v>0</v>
      </c>
      <c r="U42" s="748">
        <f t="shared" si="72"/>
        <v>0</v>
      </c>
      <c r="V42" s="749">
        <f t="shared" si="73"/>
        <v>0</v>
      </c>
      <c r="W42" s="746">
        <f t="shared" si="74"/>
        <v>0</v>
      </c>
      <c r="X42" s="750" t="e">
        <f t="shared" si="75"/>
        <v>#DIV/0!</v>
      </c>
      <c r="Y42" s="751">
        <f t="shared" si="76"/>
        <v>0</v>
      </c>
      <c r="Z42" s="752"/>
      <c r="AA42" s="753">
        <f t="shared" si="77"/>
        <v>0</v>
      </c>
      <c r="AB42" s="748">
        <f t="shared" si="78"/>
        <v>0</v>
      </c>
      <c r="AC42" s="754">
        <f t="shared" si="79"/>
        <v>0</v>
      </c>
      <c r="AD42" s="746">
        <f t="shared" si="80"/>
        <v>0</v>
      </c>
      <c r="AE42" s="750" t="e">
        <f t="shared" si="81"/>
        <v>#DIV/0!</v>
      </c>
      <c r="AF42" s="751">
        <f t="shared" si="82"/>
        <v>0</v>
      </c>
      <c r="AG42" s="755"/>
      <c r="AH42" s="753">
        <f t="shared" si="83"/>
        <v>0</v>
      </c>
      <c r="AI42" s="748">
        <f t="shared" si="84"/>
        <v>0</v>
      </c>
    </row>
    <row r="43" spans="1:35" ht="15.75" customHeight="1" thickBot="1" thickTop="1">
      <c r="A43" s="757"/>
      <c r="B43" s="757"/>
      <c r="C43" s="797"/>
      <c r="D43" s="758"/>
      <c r="E43" s="757"/>
      <c r="F43" s="757"/>
      <c r="G43" s="759"/>
      <c r="H43" s="758"/>
      <c r="I43" s="757"/>
      <c r="J43" s="760"/>
      <c r="K43" s="758"/>
      <c r="L43" s="757"/>
      <c r="M43" s="757"/>
      <c r="N43" s="759"/>
      <c r="O43" s="758"/>
      <c r="P43" s="757"/>
      <c r="Q43" s="760"/>
      <c r="R43" s="758"/>
      <c r="S43" s="757"/>
      <c r="T43" s="757"/>
      <c r="U43" s="759"/>
      <c r="V43" s="758"/>
      <c r="W43" s="757"/>
      <c r="X43" s="760"/>
      <c r="Y43" s="758"/>
      <c r="Z43" s="757"/>
      <c r="AA43" s="757"/>
      <c r="AB43" s="759"/>
      <c r="AC43" s="758"/>
      <c r="AD43" s="757"/>
      <c r="AE43" s="760"/>
      <c r="AF43" s="758"/>
      <c r="AG43" s="757"/>
      <c r="AH43" s="757"/>
      <c r="AI43" s="759"/>
    </row>
    <row r="44" spans="1:35" ht="15.75" customHeight="1" thickTop="1">
      <c r="A44" s="761" t="s">
        <v>165</v>
      </c>
      <c r="B44" s="762"/>
      <c r="C44" s="763">
        <f>F44+L44+S44+Z44+AG44</f>
        <v>0</v>
      </c>
      <c r="D44" s="764"/>
      <c r="E44" s="765"/>
      <c r="F44" s="766">
        <f ca="1">OFFSET(EscalationStart,LOEMasterOffsetNumber-1,0,1,1)*OFFSET(SUB2Name,LOEMasterOffsetNumber,0,1,1)</f>
        <v>0</v>
      </c>
      <c r="G44" s="767">
        <f>'EXHIBIT B -Cost Summary by Firm'!$L11</f>
        <v>0</v>
      </c>
      <c r="H44" s="764"/>
      <c r="I44" s="765"/>
      <c r="J44" s="765"/>
      <c r="K44" s="765"/>
      <c r="L44" s="766">
        <f ca="1">OFFSET(EscalationStart,LOEMasterOffsetNumber-1,1,1,1)*OFFSET(SUB2Name,LOEMasterOffsetNumber,0,1,1)</f>
        <v>0</v>
      </c>
      <c r="M44" s="768">
        <f>'EXHIBIT B -Cost Summary by Firm'!$K11</f>
        <v>0</v>
      </c>
      <c r="N44" s="767">
        <f>'EXHIBIT B -Cost Summary by Firm'!$L11</f>
        <v>0</v>
      </c>
      <c r="O44" s="764"/>
      <c r="P44" s="765"/>
      <c r="Q44" s="765"/>
      <c r="R44" s="765"/>
      <c r="S44" s="766">
        <f ca="1">OFFSET(EscalationStart,LOEMasterOffsetNumber-1,2,1,1)*OFFSET(SUB2Name,LOEMasterOffsetNumber,0,1,1)</f>
        <v>0</v>
      </c>
      <c r="T44" s="768">
        <f>'EXHIBIT B -Cost Summary by Firm'!$K11</f>
        <v>0</v>
      </c>
      <c r="U44" s="767">
        <f>'EXHIBIT B -Cost Summary by Firm'!$L11</f>
        <v>0</v>
      </c>
      <c r="V44" s="764"/>
      <c r="W44" s="765"/>
      <c r="X44" s="765"/>
      <c r="Y44" s="765"/>
      <c r="Z44" s="766">
        <f ca="1">OFFSET(EscalationStart,LOEMasterOffsetNumber-1,3,1,1)*OFFSET(SUB2Name,LOEMasterOffsetNumber,0,1,1)</f>
        <v>0</v>
      </c>
      <c r="AA44" s="768">
        <f>'EXHIBIT B -Cost Summary by Firm'!$K11</f>
        <v>0</v>
      </c>
      <c r="AB44" s="767">
        <f>'EXHIBIT B -Cost Summary by Firm'!$L11</f>
        <v>0</v>
      </c>
      <c r="AC44" s="764"/>
      <c r="AD44" s="765"/>
      <c r="AE44" s="765"/>
      <c r="AF44" s="765"/>
      <c r="AG44" s="766">
        <f ca="1">OFFSET(EscalationStart,LOEMasterOffsetNumber-1,4,1,1)*OFFSET(SUB2Name,LOEMasterOffsetNumber,0,1,1)</f>
        <v>0</v>
      </c>
      <c r="AH44" s="768">
        <f>'EXHIBIT B -Cost Summary by Firm'!$K11</f>
        <v>0</v>
      </c>
      <c r="AI44" s="767">
        <f>'EXHIBIT B -Cost Summary by Firm'!$L11</f>
        <v>0</v>
      </c>
    </row>
    <row r="45" spans="1:35" ht="15.75" customHeight="1">
      <c r="A45" s="867" t="s">
        <v>166</v>
      </c>
      <c r="B45" s="868"/>
      <c r="C45" s="815">
        <f>F45+L45+S45+Z45+AG45</f>
        <v>0</v>
      </c>
      <c r="D45" s="769"/>
      <c r="E45" s="770"/>
      <c r="F45" s="771">
        <f>SUBTOTAL(9,F36:F43)</f>
        <v>0</v>
      </c>
      <c r="G45" s="772">
        <f>SUBTOTAL(9,G36:G43)</f>
        <v>0</v>
      </c>
      <c r="H45" s="769"/>
      <c r="I45" s="770"/>
      <c r="J45" s="773" t="e">
        <f>(SUMPRODUCT(H36:H43,L36:L43)-SUMPRODUCT(D36:D43,L36:L43))/SUMPRODUCT(D36:D43,L36:L43)</f>
        <v>#DIV/0!</v>
      </c>
      <c r="K45" s="770"/>
      <c r="L45" s="771">
        <f>SUBTOTAL(9,L36:L43)</f>
        <v>0</v>
      </c>
      <c r="M45" s="774">
        <f>SUBTOTAL(9,M36:M43)</f>
        <v>0</v>
      </c>
      <c r="N45" s="775">
        <f>SUBTOTAL(9,N36:N43)</f>
        <v>0</v>
      </c>
      <c r="O45" s="769"/>
      <c r="P45" s="770"/>
      <c r="Q45" s="773" t="e">
        <f>(SUMPRODUCT(O36:O43,S36:S43)-SUMPRODUCT(H36:H43,S36:S43))/SUMPRODUCT(H36:H43,S36:S43)</f>
        <v>#DIV/0!</v>
      </c>
      <c r="R45" s="770"/>
      <c r="S45" s="771">
        <f>SUBTOTAL(9,S36:S43)</f>
        <v>0</v>
      </c>
      <c r="T45" s="774">
        <f>SUBTOTAL(9,T36:T43)</f>
        <v>0</v>
      </c>
      <c r="U45" s="775">
        <f>SUBTOTAL(9,U36:U43)</f>
        <v>0</v>
      </c>
      <c r="V45" s="769"/>
      <c r="W45" s="770"/>
      <c r="X45" s="773" t="e">
        <f>(SUMPRODUCT(V36:V43,Z36:Z43)-SUMPRODUCT(O36:O43,Z36:Z43))/SUMPRODUCT(O36:O43,Z36:Z43)</f>
        <v>#DIV/0!</v>
      </c>
      <c r="Y45" s="770"/>
      <c r="Z45" s="771">
        <f>SUBTOTAL(9,Z36:Z43)</f>
        <v>0</v>
      </c>
      <c r="AA45" s="774">
        <f>SUBTOTAL(9,AA36:AA43)</f>
        <v>0</v>
      </c>
      <c r="AB45" s="775">
        <f>SUBTOTAL(9,AB36:AB43)</f>
        <v>0</v>
      </c>
      <c r="AC45" s="769"/>
      <c r="AD45" s="770"/>
      <c r="AE45" s="773" t="e">
        <f>(SUMPRODUCT(AC36:AC43,AG36:AG43)-SUMPRODUCT(V36:V43,AG36:AG43))/SUMPRODUCT(V36:V43,AG36:AG43)</f>
        <v>#DIV/0!</v>
      </c>
      <c r="AF45" s="770"/>
      <c r="AG45" s="771">
        <f>SUBTOTAL(9,AG36:AG43)</f>
        <v>0</v>
      </c>
      <c r="AH45" s="774">
        <f>SUBTOTAL(9,AH36:AH43)</f>
        <v>0</v>
      </c>
      <c r="AI45" s="775">
        <f>SUBTOTAL(9,AI36:AI43)</f>
        <v>0</v>
      </c>
    </row>
    <row r="46" spans="1:35" ht="15.75" customHeight="1" thickBot="1">
      <c r="A46" s="776" t="s">
        <v>167</v>
      </c>
      <c r="B46" s="777"/>
      <c r="C46" s="778">
        <f>F46+L46+S46+Z46+AG46</f>
        <v>0</v>
      </c>
      <c r="D46" s="779"/>
      <c r="E46" s="780"/>
      <c r="F46" s="781">
        <f>F44-F45</f>
        <v>0</v>
      </c>
      <c r="G46" s="782">
        <f>G44-G45</f>
        <v>0</v>
      </c>
      <c r="H46" s="779"/>
      <c r="I46" s="780"/>
      <c r="J46" s="780"/>
      <c r="K46" s="780"/>
      <c r="L46" s="783">
        <f>L44-L45</f>
        <v>0</v>
      </c>
      <c r="M46" s="784">
        <f>M44-M45</f>
        <v>0</v>
      </c>
      <c r="N46" s="785">
        <f>G46-N45</f>
        <v>0</v>
      </c>
      <c r="O46" s="779"/>
      <c r="P46" s="780"/>
      <c r="Q46" s="780"/>
      <c r="R46" s="780"/>
      <c r="S46" s="783">
        <f>S44-S45</f>
        <v>0</v>
      </c>
      <c r="T46" s="784">
        <f>M46-T45</f>
        <v>0</v>
      </c>
      <c r="U46" s="785">
        <f>N46-U45</f>
        <v>0</v>
      </c>
      <c r="V46" s="779"/>
      <c r="W46" s="780"/>
      <c r="X46" s="780"/>
      <c r="Y46" s="780"/>
      <c r="Z46" s="783">
        <f>Z44-Z45</f>
        <v>0</v>
      </c>
      <c r="AA46" s="784">
        <f>T46-AA45</f>
        <v>0</v>
      </c>
      <c r="AB46" s="785">
        <f>U46-AB45</f>
        <v>0</v>
      </c>
      <c r="AC46" s="779"/>
      <c r="AD46" s="780"/>
      <c r="AE46" s="780"/>
      <c r="AF46" s="780"/>
      <c r="AG46" s="783">
        <f>AG44-AG45</f>
        <v>0</v>
      </c>
      <c r="AH46" s="784">
        <f>AA46-AH45</f>
        <v>0</v>
      </c>
      <c r="AI46" s="785">
        <f>AB46-AI45</f>
        <v>0</v>
      </c>
    </row>
    <row r="47" spans="1:35" ht="15.75" customHeight="1" thickBot="1" thickTop="1">
      <c r="A47" s="786"/>
      <c r="B47" s="757"/>
      <c r="C47" s="787"/>
      <c r="D47" s="758"/>
      <c r="E47" s="757"/>
      <c r="F47" s="757"/>
      <c r="G47" s="759"/>
      <c r="H47" s="758"/>
      <c r="I47" s="757"/>
      <c r="J47" s="760"/>
      <c r="K47" s="758"/>
      <c r="L47" s="757"/>
      <c r="M47" s="757"/>
      <c r="N47" s="759"/>
      <c r="O47" s="758"/>
      <c r="P47" s="757"/>
      <c r="Q47" s="760"/>
      <c r="R47" s="758"/>
      <c r="S47" s="757"/>
      <c r="T47" s="757"/>
      <c r="U47" s="759"/>
      <c r="V47" s="758"/>
      <c r="W47" s="757"/>
      <c r="X47" s="760"/>
      <c r="Y47" s="758"/>
      <c r="Z47" s="757"/>
      <c r="AA47" s="757"/>
      <c r="AB47" s="759"/>
      <c r="AC47" s="758"/>
      <c r="AD47" s="757"/>
      <c r="AE47" s="760"/>
      <c r="AF47" s="758"/>
      <c r="AG47" s="757"/>
      <c r="AH47" s="757"/>
      <c r="AI47" s="759"/>
    </row>
    <row r="48" spans="1:35" ht="13.5" thickTop="1">
      <c r="A48" s="788" t="str">
        <f>SUB3Name</f>
        <v>SUB #3's Name</v>
      </c>
      <c r="B48" s="789"/>
      <c r="C48" s="725"/>
      <c r="D48" s="722"/>
      <c r="E48" s="719">
        <f>Sub3OverheadRate</f>
        <v>0</v>
      </c>
      <c r="F48" s="790"/>
      <c r="G48" s="791"/>
      <c r="H48" s="725"/>
      <c r="I48" s="723">
        <f>E48</f>
        <v>0</v>
      </c>
      <c r="J48" s="792"/>
      <c r="K48" s="792"/>
      <c r="L48" s="792"/>
      <c r="M48" s="791"/>
      <c r="N48" s="791"/>
      <c r="O48" s="725"/>
      <c r="P48" s="726">
        <f>I48</f>
        <v>0</v>
      </c>
      <c r="Q48" s="792"/>
      <c r="R48" s="792"/>
      <c r="S48" s="792"/>
      <c r="T48" s="791"/>
      <c r="U48" s="791"/>
      <c r="V48" s="725"/>
      <c r="W48" s="723">
        <f>P48</f>
        <v>0</v>
      </c>
      <c r="X48" s="792"/>
      <c r="Y48" s="792"/>
      <c r="Z48" s="792"/>
      <c r="AA48" s="791"/>
      <c r="AB48" s="791"/>
      <c r="AC48" s="725"/>
      <c r="AD48" s="726">
        <f>W48</f>
        <v>0</v>
      </c>
      <c r="AE48" s="792"/>
      <c r="AF48" s="792"/>
      <c r="AG48" s="792"/>
      <c r="AH48" s="791"/>
      <c r="AI48" s="727"/>
    </row>
    <row r="49" spans="1:35" ht="15.75" customHeight="1">
      <c r="A49" s="728" t="str">
        <f aca="true" ca="1" t="shared" si="87" ref="A49:A55">OFFSET(SUB3Name,1,ROW(A1)+2)</f>
        <v>Name
(professional staff only)</v>
      </c>
      <c r="B49" s="729"/>
      <c r="C49" s="799">
        <f aca="true" ca="1" t="shared" si="88" ref="C49:C55">OFFSET(SUB3Name,LOEMasterOffsetNumber,ROW(C1)+2,1,1)</f>
        <v>0</v>
      </c>
      <c r="D49" s="793">
        <f aca="true" ca="1" t="shared" si="89" ref="D49:D55">OFFSET(SUB3Name,LOEMasterOffsetNumber+3,ROW(A1)+2,1,1)</f>
        <v>0</v>
      </c>
      <c r="E49" s="732">
        <f aca="true" t="shared" si="90" ref="E49:E55">E48</f>
        <v>0</v>
      </c>
      <c r="F49" s="741"/>
      <c r="G49" s="734">
        <f aca="true" t="shared" si="91" ref="G49:G55">D49*F49*(1+E49)</f>
        <v>0</v>
      </c>
      <c r="H49" s="735">
        <f aca="true" t="shared" si="92" ref="H49:H55">D49</f>
        <v>0</v>
      </c>
      <c r="I49" s="732">
        <f aca="true" t="shared" si="93" ref="I49:I55">I48</f>
        <v>0</v>
      </c>
      <c r="J49" s="736" t="e">
        <f>(H49-D49)/D49</f>
        <v>#DIV/0!</v>
      </c>
      <c r="K49" s="737">
        <f aca="true" t="shared" si="94" ref="K49:K55">H49-D49</f>
        <v>0</v>
      </c>
      <c r="L49" s="738"/>
      <c r="M49" s="739">
        <f aca="true" t="shared" si="95" ref="M49:M55">L49*(H49*(1+I49)-$D49*(1+$E49))</f>
        <v>0</v>
      </c>
      <c r="N49" s="734">
        <f aca="true" t="shared" si="96" ref="N49:N55">L49*H49*(1+I49)</f>
        <v>0</v>
      </c>
      <c r="O49" s="740">
        <f>H49</f>
        <v>0</v>
      </c>
      <c r="P49" s="732">
        <f aca="true" t="shared" si="97" ref="P49:P55">P48</f>
        <v>0</v>
      </c>
      <c r="Q49" s="736" t="e">
        <f aca="true" t="shared" si="98" ref="Q49:Q55">(O49-H49)/H49</f>
        <v>#DIV/0!</v>
      </c>
      <c r="R49" s="737">
        <f aca="true" t="shared" si="99" ref="R49:R55">O49-H49</f>
        <v>0</v>
      </c>
      <c r="S49" s="741"/>
      <c r="T49" s="739">
        <f aca="true" t="shared" si="100" ref="T49:T55">S49*(O49*(1+P49)-$D49*(1+$E49))</f>
        <v>0</v>
      </c>
      <c r="U49" s="734">
        <f aca="true" t="shared" si="101" ref="U49:U55">S49*O49*(1+P49)</f>
        <v>0</v>
      </c>
      <c r="V49" s="735">
        <f aca="true" t="shared" si="102" ref="V49:V55">O49</f>
        <v>0</v>
      </c>
      <c r="W49" s="732">
        <f aca="true" t="shared" si="103" ref="W49:W55">W48</f>
        <v>0</v>
      </c>
      <c r="X49" s="736" t="e">
        <f aca="true" t="shared" si="104" ref="X49:X55">(V49-O49)/O49</f>
        <v>#DIV/0!</v>
      </c>
      <c r="Y49" s="737">
        <f aca="true" t="shared" si="105" ref="Y49:Y55">V49-O49</f>
        <v>0</v>
      </c>
      <c r="Z49" s="738"/>
      <c r="AA49" s="739">
        <f aca="true" t="shared" si="106" ref="AA49:AA55">Z49*(V49*(1+W49)-$D49*(1+$E49))</f>
        <v>0</v>
      </c>
      <c r="AB49" s="734">
        <f aca="true" t="shared" si="107" ref="AB49:AB55">Z49*V49*(1+W49)</f>
        <v>0</v>
      </c>
      <c r="AC49" s="740">
        <f aca="true" t="shared" si="108" ref="AC49:AC55">V49</f>
        <v>0</v>
      </c>
      <c r="AD49" s="732">
        <f aca="true" t="shared" si="109" ref="AD49:AD55">AD48</f>
        <v>0</v>
      </c>
      <c r="AE49" s="736" t="e">
        <f aca="true" t="shared" si="110" ref="AE49:AE55">(AC49-V49)/V49</f>
        <v>#DIV/0!</v>
      </c>
      <c r="AF49" s="737">
        <f aca="true" t="shared" si="111" ref="AF49:AF55">AC49-V49</f>
        <v>0</v>
      </c>
      <c r="AG49" s="741"/>
      <c r="AH49" s="739">
        <f aca="true" t="shared" si="112" ref="AH49:AH54">AG49*(AC49*(1+AD49)-$D49*(1+$E49))</f>
        <v>0</v>
      </c>
      <c r="AI49" s="734">
        <f aca="true" t="shared" si="113" ref="AI49:AI55">AG49*AC49*(1+AD49)</f>
        <v>0</v>
      </c>
    </row>
    <row r="50" spans="1:35" ht="15.75" customHeight="1">
      <c r="A50" s="728" t="str">
        <f ca="1" t="shared" si="87"/>
        <v>Name</v>
      </c>
      <c r="B50" s="729"/>
      <c r="C50" s="799">
        <f ca="1" t="shared" si="88"/>
        <v>0</v>
      </c>
      <c r="D50" s="793">
        <f ca="1" t="shared" si="89"/>
        <v>0</v>
      </c>
      <c r="E50" s="732">
        <f t="shared" si="90"/>
        <v>0</v>
      </c>
      <c r="F50" s="741"/>
      <c r="G50" s="734">
        <f t="shared" si="91"/>
        <v>0</v>
      </c>
      <c r="H50" s="735">
        <f t="shared" si="92"/>
        <v>0</v>
      </c>
      <c r="I50" s="732">
        <f t="shared" si="93"/>
        <v>0</v>
      </c>
      <c r="J50" s="736" t="e">
        <f aca="true" t="shared" si="114" ref="J50:J55">(H50-D50)/D50</f>
        <v>#DIV/0!</v>
      </c>
      <c r="K50" s="737">
        <f t="shared" si="94"/>
        <v>0</v>
      </c>
      <c r="L50" s="738"/>
      <c r="M50" s="739">
        <f t="shared" si="95"/>
        <v>0</v>
      </c>
      <c r="N50" s="734">
        <f t="shared" si="96"/>
        <v>0</v>
      </c>
      <c r="O50" s="740">
        <f aca="true" t="shared" si="115" ref="O50:O55">H50</f>
        <v>0</v>
      </c>
      <c r="P50" s="732">
        <f t="shared" si="97"/>
        <v>0</v>
      </c>
      <c r="Q50" s="736" t="e">
        <f t="shared" si="98"/>
        <v>#DIV/0!</v>
      </c>
      <c r="R50" s="737">
        <f t="shared" si="99"/>
        <v>0</v>
      </c>
      <c r="S50" s="741"/>
      <c r="T50" s="739">
        <f t="shared" si="100"/>
        <v>0</v>
      </c>
      <c r="U50" s="734">
        <f t="shared" si="101"/>
        <v>0</v>
      </c>
      <c r="V50" s="735">
        <f t="shared" si="102"/>
        <v>0</v>
      </c>
      <c r="W50" s="732">
        <f t="shared" si="103"/>
        <v>0</v>
      </c>
      <c r="X50" s="736" t="e">
        <f t="shared" si="104"/>
        <v>#DIV/0!</v>
      </c>
      <c r="Y50" s="737">
        <f t="shared" si="105"/>
        <v>0</v>
      </c>
      <c r="Z50" s="738"/>
      <c r="AA50" s="739">
        <f t="shared" si="106"/>
        <v>0</v>
      </c>
      <c r="AB50" s="734">
        <f t="shared" si="107"/>
        <v>0</v>
      </c>
      <c r="AC50" s="740">
        <f t="shared" si="108"/>
        <v>0</v>
      </c>
      <c r="AD50" s="732">
        <f t="shared" si="109"/>
        <v>0</v>
      </c>
      <c r="AE50" s="736" t="e">
        <f t="shared" si="110"/>
        <v>#DIV/0!</v>
      </c>
      <c r="AF50" s="737">
        <f t="shared" si="111"/>
        <v>0</v>
      </c>
      <c r="AG50" s="741"/>
      <c r="AH50" s="739">
        <f t="shared" si="112"/>
        <v>0</v>
      </c>
      <c r="AI50" s="734">
        <f t="shared" si="113"/>
        <v>0</v>
      </c>
    </row>
    <row r="51" spans="1:35" ht="15.75" customHeight="1">
      <c r="A51" s="728" t="str">
        <f ca="1" t="shared" si="87"/>
        <v>Name</v>
      </c>
      <c r="B51" s="729"/>
      <c r="C51" s="799">
        <f ca="1" t="shared" si="88"/>
        <v>0</v>
      </c>
      <c r="D51" s="793">
        <f ca="1" t="shared" si="89"/>
        <v>0</v>
      </c>
      <c r="E51" s="732">
        <f t="shared" si="90"/>
        <v>0</v>
      </c>
      <c r="F51" s="741"/>
      <c r="G51" s="734">
        <f t="shared" si="91"/>
        <v>0</v>
      </c>
      <c r="H51" s="735">
        <f t="shared" si="92"/>
        <v>0</v>
      </c>
      <c r="I51" s="732">
        <f t="shared" si="93"/>
        <v>0</v>
      </c>
      <c r="J51" s="736" t="e">
        <f t="shared" si="114"/>
        <v>#DIV/0!</v>
      </c>
      <c r="K51" s="737">
        <f t="shared" si="94"/>
        <v>0</v>
      </c>
      <c r="L51" s="738"/>
      <c r="M51" s="739">
        <f t="shared" si="95"/>
        <v>0</v>
      </c>
      <c r="N51" s="734">
        <f t="shared" si="96"/>
        <v>0</v>
      </c>
      <c r="O51" s="740">
        <f t="shared" si="115"/>
        <v>0</v>
      </c>
      <c r="P51" s="732">
        <f t="shared" si="97"/>
        <v>0</v>
      </c>
      <c r="Q51" s="736" t="e">
        <f t="shared" si="98"/>
        <v>#DIV/0!</v>
      </c>
      <c r="R51" s="737">
        <f t="shared" si="99"/>
        <v>0</v>
      </c>
      <c r="S51" s="741"/>
      <c r="T51" s="739">
        <f t="shared" si="100"/>
        <v>0</v>
      </c>
      <c r="U51" s="734">
        <f t="shared" si="101"/>
        <v>0</v>
      </c>
      <c r="V51" s="735">
        <f t="shared" si="102"/>
        <v>0</v>
      </c>
      <c r="W51" s="732">
        <f t="shared" si="103"/>
        <v>0</v>
      </c>
      <c r="X51" s="736" t="e">
        <f t="shared" si="104"/>
        <v>#DIV/0!</v>
      </c>
      <c r="Y51" s="737">
        <f t="shared" si="105"/>
        <v>0</v>
      </c>
      <c r="Z51" s="738"/>
      <c r="AA51" s="739">
        <f t="shared" si="106"/>
        <v>0</v>
      </c>
      <c r="AB51" s="734">
        <f t="shared" si="107"/>
        <v>0</v>
      </c>
      <c r="AC51" s="740">
        <f t="shared" si="108"/>
        <v>0</v>
      </c>
      <c r="AD51" s="732">
        <f t="shared" si="109"/>
        <v>0</v>
      </c>
      <c r="AE51" s="736" t="e">
        <f t="shared" si="110"/>
        <v>#DIV/0!</v>
      </c>
      <c r="AF51" s="737">
        <f t="shared" si="111"/>
        <v>0</v>
      </c>
      <c r="AG51" s="741"/>
      <c r="AH51" s="739">
        <f t="shared" si="112"/>
        <v>0</v>
      </c>
      <c r="AI51" s="734">
        <f t="shared" si="113"/>
        <v>0</v>
      </c>
    </row>
    <row r="52" spans="1:35" ht="15.75" customHeight="1">
      <c r="A52" s="728" t="str">
        <f ca="1" t="shared" si="87"/>
        <v>Name</v>
      </c>
      <c r="B52" s="729"/>
      <c r="C52" s="799">
        <f ca="1" t="shared" si="88"/>
        <v>0</v>
      </c>
      <c r="D52" s="793">
        <f ca="1" t="shared" si="89"/>
        <v>0</v>
      </c>
      <c r="E52" s="732">
        <f t="shared" si="90"/>
        <v>0</v>
      </c>
      <c r="F52" s="741"/>
      <c r="G52" s="734">
        <f t="shared" si="91"/>
        <v>0</v>
      </c>
      <c r="H52" s="735">
        <f t="shared" si="92"/>
        <v>0</v>
      </c>
      <c r="I52" s="732">
        <f t="shared" si="93"/>
        <v>0</v>
      </c>
      <c r="J52" s="736" t="e">
        <f t="shared" si="114"/>
        <v>#DIV/0!</v>
      </c>
      <c r="K52" s="737">
        <f t="shared" si="94"/>
        <v>0</v>
      </c>
      <c r="L52" s="738"/>
      <c r="M52" s="739">
        <f t="shared" si="95"/>
        <v>0</v>
      </c>
      <c r="N52" s="734">
        <f t="shared" si="96"/>
        <v>0</v>
      </c>
      <c r="O52" s="740">
        <f t="shared" si="115"/>
        <v>0</v>
      </c>
      <c r="P52" s="732">
        <f t="shared" si="97"/>
        <v>0</v>
      </c>
      <c r="Q52" s="736" t="e">
        <f t="shared" si="98"/>
        <v>#DIV/0!</v>
      </c>
      <c r="R52" s="737">
        <f t="shared" si="99"/>
        <v>0</v>
      </c>
      <c r="S52" s="741"/>
      <c r="T52" s="739">
        <f t="shared" si="100"/>
        <v>0</v>
      </c>
      <c r="U52" s="734">
        <f t="shared" si="101"/>
        <v>0</v>
      </c>
      <c r="V52" s="735">
        <f t="shared" si="102"/>
        <v>0</v>
      </c>
      <c r="W52" s="732">
        <f t="shared" si="103"/>
        <v>0</v>
      </c>
      <c r="X52" s="736" t="e">
        <f t="shared" si="104"/>
        <v>#DIV/0!</v>
      </c>
      <c r="Y52" s="737">
        <f t="shared" si="105"/>
        <v>0</v>
      </c>
      <c r="Z52" s="738"/>
      <c r="AA52" s="739">
        <f t="shared" si="106"/>
        <v>0</v>
      </c>
      <c r="AB52" s="734">
        <f t="shared" si="107"/>
        <v>0</v>
      </c>
      <c r="AC52" s="740">
        <f t="shared" si="108"/>
        <v>0</v>
      </c>
      <c r="AD52" s="732">
        <f t="shared" si="109"/>
        <v>0</v>
      </c>
      <c r="AE52" s="736" t="e">
        <f t="shared" si="110"/>
        <v>#DIV/0!</v>
      </c>
      <c r="AF52" s="737">
        <f t="shared" si="111"/>
        <v>0</v>
      </c>
      <c r="AG52" s="741"/>
      <c r="AH52" s="739">
        <f t="shared" si="112"/>
        <v>0</v>
      </c>
      <c r="AI52" s="734">
        <f t="shared" si="113"/>
        <v>0</v>
      </c>
    </row>
    <row r="53" spans="1:35" ht="15.75" customHeight="1">
      <c r="A53" s="728" t="str">
        <f ca="1" t="shared" si="87"/>
        <v>Name</v>
      </c>
      <c r="B53" s="729"/>
      <c r="C53" s="799">
        <f ca="1" t="shared" si="88"/>
        <v>0</v>
      </c>
      <c r="D53" s="793">
        <f ca="1" t="shared" si="89"/>
        <v>0</v>
      </c>
      <c r="E53" s="732">
        <f t="shared" si="90"/>
        <v>0</v>
      </c>
      <c r="F53" s="741"/>
      <c r="G53" s="734">
        <f t="shared" si="91"/>
        <v>0</v>
      </c>
      <c r="H53" s="735">
        <f t="shared" si="92"/>
        <v>0</v>
      </c>
      <c r="I53" s="732">
        <f t="shared" si="93"/>
        <v>0</v>
      </c>
      <c r="J53" s="736" t="e">
        <f t="shared" si="114"/>
        <v>#DIV/0!</v>
      </c>
      <c r="K53" s="737">
        <f t="shared" si="94"/>
        <v>0</v>
      </c>
      <c r="L53" s="738"/>
      <c r="M53" s="739">
        <f t="shared" si="95"/>
        <v>0</v>
      </c>
      <c r="N53" s="734">
        <f t="shared" si="96"/>
        <v>0</v>
      </c>
      <c r="O53" s="740">
        <f t="shared" si="115"/>
        <v>0</v>
      </c>
      <c r="P53" s="732">
        <f t="shared" si="97"/>
        <v>0</v>
      </c>
      <c r="Q53" s="736" t="e">
        <f t="shared" si="98"/>
        <v>#DIV/0!</v>
      </c>
      <c r="R53" s="737">
        <f t="shared" si="99"/>
        <v>0</v>
      </c>
      <c r="S53" s="741"/>
      <c r="T53" s="739">
        <f t="shared" si="100"/>
        <v>0</v>
      </c>
      <c r="U53" s="734">
        <f t="shared" si="101"/>
        <v>0</v>
      </c>
      <c r="V53" s="735">
        <f t="shared" si="102"/>
        <v>0</v>
      </c>
      <c r="W53" s="732">
        <f t="shared" si="103"/>
        <v>0</v>
      </c>
      <c r="X53" s="736" t="e">
        <f t="shared" si="104"/>
        <v>#DIV/0!</v>
      </c>
      <c r="Y53" s="737">
        <f t="shared" si="105"/>
        <v>0</v>
      </c>
      <c r="Z53" s="738"/>
      <c r="AA53" s="739">
        <f t="shared" si="106"/>
        <v>0</v>
      </c>
      <c r="AB53" s="734">
        <f t="shared" si="107"/>
        <v>0</v>
      </c>
      <c r="AC53" s="740">
        <f t="shared" si="108"/>
        <v>0</v>
      </c>
      <c r="AD53" s="732">
        <f t="shared" si="109"/>
        <v>0</v>
      </c>
      <c r="AE53" s="736" t="e">
        <f t="shared" si="110"/>
        <v>#DIV/0!</v>
      </c>
      <c r="AF53" s="737">
        <f t="shared" si="111"/>
        <v>0</v>
      </c>
      <c r="AG53" s="741"/>
      <c r="AH53" s="739">
        <f t="shared" si="112"/>
        <v>0</v>
      </c>
      <c r="AI53" s="734">
        <f t="shared" si="113"/>
        <v>0</v>
      </c>
    </row>
    <row r="54" spans="1:35" ht="15.75" customHeight="1">
      <c r="A54" s="728" t="str">
        <f ca="1" t="shared" si="87"/>
        <v>Name</v>
      </c>
      <c r="B54" s="729"/>
      <c r="C54" s="799">
        <f ca="1" t="shared" si="88"/>
        <v>0</v>
      </c>
      <c r="D54" s="793">
        <f ca="1" t="shared" si="89"/>
        <v>0</v>
      </c>
      <c r="E54" s="732">
        <f t="shared" si="90"/>
        <v>0</v>
      </c>
      <c r="F54" s="741"/>
      <c r="G54" s="734">
        <f t="shared" si="91"/>
        <v>0</v>
      </c>
      <c r="H54" s="735">
        <f t="shared" si="92"/>
        <v>0</v>
      </c>
      <c r="I54" s="732">
        <f t="shared" si="93"/>
        <v>0</v>
      </c>
      <c r="J54" s="736" t="e">
        <f t="shared" si="114"/>
        <v>#DIV/0!</v>
      </c>
      <c r="K54" s="737">
        <f t="shared" si="94"/>
        <v>0</v>
      </c>
      <c r="L54" s="738"/>
      <c r="M54" s="739">
        <f t="shared" si="95"/>
        <v>0</v>
      </c>
      <c r="N54" s="734">
        <f t="shared" si="96"/>
        <v>0</v>
      </c>
      <c r="O54" s="740">
        <f t="shared" si="115"/>
        <v>0</v>
      </c>
      <c r="P54" s="732">
        <f t="shared" si="97"/>
        <v>0</v>
      </c>
      <c r="Q54" s="736" t="e">
        <f t="shared" si="98"/>
        <v>#DIV/0!</v>
      </c>
      <c r="R54" s="737">
        <f t="shared" si="99"/>
        <v>0</v>
      </c>
      <c r="S54" s="741"/>
      <c r="T54" s="739">
        <f t="shared" si="100"/>
        <v>0</v>
      </c>
      <c r="U54" s="734">
        <f t="shared" si="101"/>
        <v>0</v>
      </c>
      <c r="V54" s="735">
        <f t="shared" si="102"/>
        <v>0</v>
      </c>
      <c r="W54" s="732">
        <f t="shared" si="103"/>
        <v>0</v>
      </c>
      <c r="X54" s="736" t="e">
        <f t="shared" si="104"/>
        <v>#DIV/0!</v>
      </c>
      <c r="Y54" s="737">
        <f t="shared" si="105"/>
        <v>0</v>
      </c>
      <c r="Z54" s="738"/>
      <c r="AA54" s="739">
        <f t="shared" si="106"/>
        <v>0</v>
      </c>
      <c r="AB54" s="734">
        <f t="shared" si="107"/>
        <v>0</v>
      </c>
      <c r="AC54" s="740">
        <f t="shared" si="108"/>
        <v>0</v>
      </c>
      <c r="AD54" s="732">
        <f t="shared" si="109"/>
        <v>0</v>
      </c>
      <c r="AE54" s="736" t="e">
        <f t="shared" si="110"/>
        <v>#DIV/0!</v>
      </c>
      <c r="AF54" s="737">
        <f t="shared" si="111"/>
        <v>0</v>
      </c>
      <c r="AG54" s="741"/>
      <c r="AH54" s="739">
        <f t="shared" si="112"/>
        <v>0</v>
      </c>
      <c r="AI54" s="734">
        <f t="shared" si="113"/>
        <v>0</v>
      </c>
    </row>
    <row r="55" spans="1:35" ht="15.75" customHeight="1" thickBot="1">
      <c r="A55" s="742" t="str">
        <f ca="1" t="shared" si="87"/>
        <v>Name</v>
      </c>
      <c r="B55" s="795"/>
      <c r="C55" s="800">
        <f ca="1" t="shared" si="88"/>
        <v>0</v>
      </c>
      <c r="D55" s="796">
        <f ca="1" t="shared" si="89"/>
        <v>0</v>
      </c>
      <c r="E55" s="746">
        <f t="shared" si="90"/>
        <v>0</v>
      </c>
      <c r="F55" s="755"/>
      <c r="G55" s="748">
        <f t="shared" si="91"/>
        <v>0</v>
      </c>
      <c r="H55" s="749">
        <f t="shared" si="92"/>
        <v>0</v>
      </c>
      <c r="I55" s="746">
        <f t="shared" si="93"/>
        <v>0</v>
      </c>
      <c r="J55" s="750" t="e">
        <f t="shared" si="114"/>
        <v>#DIV/0!</v>
      </c>
      <c r="K55" s="751">
        <f t="shared" si="94"/>
        <v>0</v>
      </c>
      <c r="L55" s="752"/>
      <c r="M55" s="753">
        <f t="shared" si="95"/>
        <v>0</v>
      </c>
      <c r="N55" s="748">
        <f t="shared" si="96"/>
        <v>0</v>
      </c>
      <c r="O55" s="754">
        <f t="shared" si="115"/>
        <v>0</v>
      </c>
      <c r="P55" s="746">
        <f t="shared" si="97"/>
        <v>0</v>
      </c>
      <c r="Q55" s="750" t="e">
        <f t="shared" si="98"/>
        <v>#DIV/0!</v>
      </c>
      <c r="R55" s="751">
        <f t="shared" si="99"/>
        <v>0</v>
      </c>
      <c r="S55" s="755"/>
      <c r="T55" s="753">
        <f t="shared" si="100"/>
        <v>0</v>
      </c>
      <c r="U55" s="748">
        <f t="shared" si="101"/>
        <v>0</v>
      </c>
      <c r="V55" s="749">
        <f t="shared" si="102"/>
        <v>0</v>
      </c>
      <c r="W55" s="746">
        <f t="shared" si="103"/>
        <v>0</v>
      </c>
      <c r="X55" s="750" t="e">
        <f t="shared" si="104"/>
        <v>#DIV/0!</v>
      </c>
      <c r="Y55" s="751">
        <f t="shared" si="105"/>
        <v>0</v>
      </c>
      <c r="Z55" s="752"/>
      <c r="AA55" s="753">
        <f t="shared" si="106"/>
        <v>0</v>
      </c>
      <c r="AB55" s="748">
        <f t="shared" si="107"/>
        <v>0</v>
      </c>
      <c r="AC55" s="754">
        <f t="shared" si="108"/>
        <v>0</v>
      </c>
      <c r="AD55" s="746">
        <f t="shared" si="109"/>
        <v>0</v>
      </c>
      <c r="AE55" s="750" t="e">
        <f t="shared" si="110"/>
        <v>#DIV/0!</v>
      </c>
      <c r="AF55" s="751">
        <f t="shared" si="111"/>
        <v>0</v>
      </c>
      <c r="AG55" s="755"/>
      <c r="AH55" s="753">
        <f>AG55*(AC55*(1+AD55)-$D55*(1+$E55))</f>
        <v>0</v>
      </c>
      <c r="AI55" s="748">
        <f t="shared" si="113"/>
        <v>0</v>
      </c>
    </row>
    <row r="56" spans="1:35" ht="15.75" customHeight="1" thickBot="1" thickTop="1">
      <c r="A56" s="756"/>
      <c r="B56" s="797"/>
      <c r="C56" s="757"/>
      <c r="D56" s="758"/>
      <c r="E56" s="798"/>
      <c r="F56" s="801"/>
      <c r="G56" s="759"/>
      <c r="H56" s="758"/>
      <c r="I56" s="798"/>
      <c r="J56" s="760"/>
      <c r="K56" s="758"/>
      <c r="L56" s="757"/>
      <c r="M56" s="757"/>
      <c r="N56" s="759"/>
      <c r="O56" s="758"/>
      <c r="P56" s="798"/>
      <c r="Q56" s="760"/>
      <c r="R56" s="758"/>
      <c r="S56" s="757"/>
      <c r="T56" s="757"/>
      <c r="U56" s="759"/>
      <c r="V56" s="758"/>
      <c r="W56" s="798"/>
      <c r="X56" s="760"/>
      <c r="Y56" s="758"/>
      <c r="Z56" s="757"/>
      <c r="AA56" s="757"/>
      <c r="AB56" s="759"/>
      <c r="AC56" s="758"/>
      <c r="AD56" s="798"/>
      <c r="AE56" s="760"/>
      <c r="AF56" s="758"/>
      <c r="AG56" s="757"/>
      <c r="AH56" s="757"/>
      <c r="AI56" s="759"/>
    </row>
    <row r="57" spans="1:35" ht="15.75" customHeight="1" thickTop="1">
      <c r="A57" s="761" t="s">
        <v>165</v>
      </c>
      <c r="B57" s="762"/>
      <c r="C57" s="763">
        <f>F57+L57+S57+Z57+AG57</f>
        <v>0</v>
      </c>
      <c r="D57" s="764"/>
      <c r="E57" s="765"/>
      <c r="F57" s="766">
        <f ca="1">OFFSET(EscalationStart,LOEMasterOffsetNumber-1,0,1,1)*OFFSET(SUB3Name,LOEMasterOffsetNumber,0,1,1)</f>
        <v>0</v>
      </c>
      <c r="G57" s="767">
        <f>'EXHIBIT B -Cost Summary by Firm'!$L12</f>
        <v>0</v>
      </c>
      <c r="H57" s="764"/>
      <c r="I57" s="765"/>
      <c r="J57" s="765"/>
      <c r="K57" s="765"/>
      <c r="L57" s="766">
        <f ca="1">OFFSET(EscalationStart,LOEMasterOffsetNumber-1,1,1,1)*OFFSET(SUB3Name,LOEMasterOffsetNumber,0,1,1)</f>
        <v>0</v>
      </c>
      <c r="M57" s="768">
        <f>'EXHIBIT B -Cost Summary by Firm'!$K12</f>
        <v>0</v>
      </c>
      <c r="N57" s="767">
        <f>'EXHIBIT B -Cost Summary by Firm'!$L12</f>
        <v>0</v>
      </c>
      <c r="O57" s="764"/>
      <c r="P57" s="765"/>
      <c r="Q57" s="765"/>
      <c r="R57" s="765"/>
      <c r="S57" s="766">
        <f ca="1">OFFSET(EscalationStart,LOEMasterOffsetNumber-1,2,1,1)*OFFSET(SUB3Name,LOEMasterOffsetNumber,0,1,1)</f>
        <v>0</v>
      </c>
      <c r="T57" s="768">
        <f>'EXHIBIT B -Cost Summary by Firm'!$K12</f>
        <v>0</v>
      </c>
      <c r="U57" s="767">
        <f>'EXHIBIT B -Cost Summary by Firm'!$L12</f>
        <v>0</v>
      </c>
      <c r="V57" s="764"/>
      <c r="W57" s="765"/>
      <c r="X57" s="765"/>
      <c r="Y57" s="765"/>
      <c r="Z57" s="766">
        <f ca="1">OFFSET(EscalationStart,LOEMasterOffsetNumber-1,3,1,1)*OFFSET(SUB3Name,LOEMasterOffsetNumber,0,1,1)</f>
        <v>0</v>
      </c>
      <c r="AA57" s="768">
        <f>'EXHIBIT B -Cost Summary by Firm'!$K12</f>
        <v>0</v>
      </c>
      <c r="AB57" s="767">
        <f>'EXHIBIT B -Cost Summary by Firm'!$L12</f>
        <v>0</v>
      </c>
      <c r="AC57" s="764"/>
      <c r="AD57" s="765"/>
      <c r="AE57" s="765"/>
      <c r="AF57" s="765"/>
      <c r="AG57" s="766">
        <f ca="1">OFFSET(EscalationStart,LOEMasterOffsetNumber-1,4,1,1)*OFFSET(SUB3Name,LOEMasterOffsetNumber,0,1,1)</f>
        <v>0</v>
      </c>
      <c r="AH57" s="768">
        <f>'EXHIBIT B -Cost Summary by Firm'!$K12</f>
        <v>0</v>
      </c>
      <c r="AI57" s="767">
        <f>'EXHIBIT B -Cost Summary by Firm'!$L12</f>
        <v>0</v>
      </c>
    </row>
    <row r="58" spans="1:35" ht="15.75" customHeight="1">
      <c r="A58" s="867" t="s">
        <v>166</v>
      </c>
      <c r="B58" s="868"/>
      <c r="C58" s="815">
        <f>F58+L58+S58+Z58+AG58</f>
        <v>0</v>
      </c>
      <c r="D58" s="769"/>
      <c r="E58" s="770"/>
      <c r="F58" s="771">
        <f>SUBTOTAL(9,F49:F56)</f>
        <v>0</v>
      </c>
      <c r="G58" s="772">
        <f>SUBTOTAL(9,G49:G56)</f>
        <v>0</v>
      </c>
      <c r="H58" s="769"/>
      <c r="I58" s="770"/>
      <c r="J58" s="773" t="e">
        <f>(SUMPRODUCT(H49:H56,L49:L56)-SUMPRODUCT(D49:D56,L49:L56))/SUMPRODUCT(D49:D56,L49:L56)</f>
        <v>#DIV/0!</v>
      </c>
      <c r="K58" s="770"/>
      <c r="L58" s="771">
        <f>SUBTOTAL(9,L49:L56)</f>
        <v>0</v>
      </c>
      <c r="M58" s="774">
        <f>SUBTOTAL(9,M49:M56)</f>
        <v>0</v>
      </c>
      <c r="N58" s="775">
        <f>SUBTOTAL(9,N49:N56)</f>
        <v>0</v>
      </c>
      <c r="O58" s="769"/>
      <c r="P58" s="770"/>
      <c r="Q58" s="773" t="e">
        <f>(SUMPRODUCT(O49:O56,S49:S56)-SUMPRODUCT(H49:H56,S49:S56))/SUMPRODUCT(H49:H56,S49:S56)</f>
        <v>#DIV/0!</v>
      </c>
      <c r="R58" s="770"/>
      <c r="S58" s="771">
        <f>SUBTOTAL(9,S49:S56)</f>
        <v>0</v>
      </c>
      <c r="T58" s="774">
        <f>SUBTOTAL(9,T49:T56)</f>
        <v>0</v>
      </c>
      <c r="U58" s="775">
        <f>SUBTOTAL(9,U49:U56)</f>
        <v>0</v>
      </c>
      <c r="V58" s="769"/>
      <c r="W58" s="770"/>
      <c r="X58" s="773" t="e">
        <f>(SUMPRODUCT(V49:V56,Z49:Z56)-SUMPRODUCT(O49:O56,Z49:Z56))/SUMPRODUCT(O49:O56,Z49:Z56)</f>
        <v>#DIV/0!</v>
      </c>
      <c r="Y58" s="770"/>
      <c r="Z58" s="771">
        <f>SUBTOTAL(9,Z49:Z56)</f>
        <v>0</v>
      </c>
      <c r="AA58" s="774">
        <f>SUBTOTAL(9,AA49:AA56)</f>
        <v>0</v>
      </c>
      <c r="AB58" s="775">
        <f>SUBTOTAL(9,AB49:AB56)</f>
        <v>0</v>
      </c>
      <c r="AC58" s="769"/>
      <c r="AD58" s="770"/>
      <c r="AE58" s="773" t="e">
        <f>(SUMPRODUCT(AC49:AC56,AG49:AG56)-SUMPRODUCT(V49:V56,AG49:AG56))/SUMPRODUCT(V49:V56,AG49:AG56)</f>
        <v>#DIV/0!</v>
      </c>
      <c r="AF58" s="770"/>
      <c r="AG58" s="771">
        <f>SUBTOTAL(9,AG49:AG56)</f>
        <v>0</v>
      </c>
      <c r="AH58" s="774">
        <f>SUBTOTAL(9,AH49:AH56)</f>
        <v>0</v>
      </c>
      <c r="AI58" s="775">
        <f>SUBTOTAL(9,AI49:AI56)</f>
        <v>0</v>
      </c>
    </row>
    <row r="59" spans="1:35" ht="15.75" customHeight="1" thickBot="1">
      <c r="A59" s="776" t="s">
        <v>167</v>
      </c>
      <c r="B59" s="777"/>
      <c r="C59" s="778">
        <f>F59+L59+S59+Z59+AG59</f>
        <v>0</v>
      </c>
      <c r="D59" s="779"/>
      <c r="E59" s="780"/>
      <c r="F59" s="781">
        <f>F57-F58</f>
        <v>0</v>
      </c>
      <c r="G59" s="782">
        <f>G57-G58</f>
        <v>0</v>
      </c>
      <c r="H59" s="779"/>
      <c r="I59" s="780"/>
      <c r="J59" s="780"/>
      <c r="K59" s="780"/>
      <c r="L59" s="783">
        <f>L57-L58</f>
        <v>0</v>
      </c>
      <c r="M59" s="784">
        <f>M57-M58</f>
        <v>0</v>
      </c>
      <c r="N59" s="785">
        <f>G59-N58</f>
        <v>0</v>
      </c>
      <c r="O59" s="779"/>
      <c r="P59" s="780"/>
      <c r="Q59" s="780"/>
      <c r="R59" s="780"/>
      <c r="S59" s="783">
        <f>S57-S58</f>
        <v>0</v>
      </c>
      <c r="T59" s="784">
        <f>M59-T58</f>
        <v>0</v>
      </c>
      <c r="U59" s="785">
        <f>N59-U58</f>
        <v>0</v>
      </c>
      <c r="V59" s="779"/>
      <c r="W59" s="780"/>
      <c r="X59" s="780"/>
      <c r="Y59" s="780"/>
      <c r="Z59" s="783">
        <f>Z57-Z58</f>
        <v>0</v>
      </c>
      <c r="AA59" s="784">
        <f>T59-AA58</f>
        <v>0</v>
      </c>
      <c r="AB59" s="785">
        <f>U59-AB58</f>
        <v>0</v>
      </c>
      <c r="AC59" s="779"/>
      <c r="AD59" s="780"/>
      <c r="AE59" s="780"/>
      <c r="AF59" s="780"/>
      <c r="AG59" s="783">
        <f>AG57-AG58</f>
        <v>0</v>
      </c>
      <c r="AH59" s="784">
        <f>AA59-AH58</f>
        <v>0</v>
      </c>
      <c r="AI59" s="785">
        <f>AB59-AI58</f>
        <v>0</v>
      </c>
    </row>
    <row r="60" spans="1:36" ht="14.25" thickBot="1" thickTop="1">
      <c r="A60" s="802"/>
      <c r="B60" s="802"/>
      <c r="C60" s="802"/>
      <c r="D60" s="802"/>
      <c r="E60" s="802"/>
      <c r="F60" s="802"/>
      <c r="G60" s="802"/>
      <c r="H60" s="802"/>
      <c r="I60" s="802"/>
      <c r="J60" s="802"/>
      <c r="K60" s="802"/>
      <c r="L60" s="802"/>
      <c r="M60" s="802"/>
      <c r="N60" s="802"/>
      <c r="O60" s="802"/>
      <c r="P60" s="802"/>
      <c r="Q60" s="802"/>
      <c r="R60" s="802"/>
      <c r="S60" s="802"/>
      <c r="T60" s="802"/>
      <c r="U60" s="802"/>
      <c r="V60" s="802"/>
      <c r="W60" s="802"/>
      <c r="X60" s="802"/>
      <c r="Y60" s="802"/>
      <c r="Z60" s="802"/>
      <c r="AA60" s="802"/>
      <c r="AB60" s="802"/>
      <c r="AC60" s="802"/>
      <c r="AD60" s="802"/>
      <c r="AE60" s="802"/>
      <c r="AF60" s="802"/>
      <c r="AG60" s="802"/>
      <c r="AH60" s="802"/>
      <c r="AI60" s="802"/>
      <c r="AJ60" s="695"/>
    </row>
    <row r="61" spans="1:35" ht="15.75" customHeight="1" thickTop="1">
      <c r="A61" s="761" t="s">
        <v>169</v>
      </c>
      <c r="B61" s="762"/>
      <c r="C61" s="763">
        <f>C18+C31+C44+C57</f>
        <v>0</v>
      </c>
      <c r="D61" s="803"/>
      <c r="E61" s="804"/>
      <c r="F61" s="813">
        <f aca="true" t="shared" si="116" ref="F61:G63">F18+F31+F44+F57</f>
        <v>0</v>
      </c>
      <c r="G61" s="814">
        <f t="shared" si="116"/>
        <v>0</v>
      </c>
      <c r="H61" s="764"/>
      <c r="I61" s="765"/>
      <c r="J61" s="765"/>
      <c r="K61" s="765"/>
      <c r="L61" s="766">
        <f aca="true" t="shared" si="117" ref="L61:N63">L18+L31+L44+L57</f>
        <v>0</v>
      </c>
      <c r="M61" s="768">
        <f t="shared" si="117"/>
        <v>0</v>
      </c>
      <c r="N61" s="767">
        <f t="shared" si="117"/>
        <v>0</v>
      </c>
      <c r="O61" s="764"/>
      <c r="P61" s="765"/>
      <c r="Q61" s="765"/>
      <c r="R61" s="765"/>
      <c r="S61" s="766">
        <f aca="true" t="shared" si="118" ref="S61:U63">S18+S31+S44+S57</f>
        <v>0</v>
      </c>
      <c r="T61" s="768">
        <f t="shared" si="118"/>
        <v>0</v>
      </c>
      <c r="U61" s="767">
        <f t="shared" si="118"/>
        <v>0</v>
      </c>
      <c r="V61" s="764"/>
      <c r="W61" s="765"/>
      <c r="X61" s="765"/>
      <c r="Y61" s="765"/>
      <c r="Z61" s="766">
        <f aca="true" t="shared" si="119" ref="Z61:AB63">Z18+Z31+Z44+Z57</f>
        <v>0</v>
      </c>
      <c r="AA61" s="768">
        <f t="shared" si="119"/>
        <v>0</v>
      </c>
      <c r="AB61" s="767">
        <f t="shared" si="119"/>
        <v>0</v>
      </c>
      <c r="AC61" s="764"/>
      <c r="AD61" s="765"/>
      <c r="AE61" s="765"/>
      <c r="AF61" s="765"/>
      <c r="AG61" s="766">
        <f aca="true" t="shared" si="120" ref="AG61:AI63">AG18+AG31+AG44+AG57</f>
        <v>0</v>
      </c>
      <c r="AH61" s="768">
        <f t="shared" si="120"/>
        <v>0</v>
      </c>
      <c r="AI61" s="767">
        <f t="shared" si="120"/>
        <v>0</v>
      </c>
    </row>
    <row r="62" spans="1:35" ht="15.75" customHeight="1">
      <c r="A62" s="867" t="s">
        <v>170</v>
      </c>
      <c r="B62" s="868"/>
      <c r="C62" s="815">
        <f>C19+C32+C45+C58</f>
        <v>0</v>
      </c>
      <c r="D62" s="805"/>
      <c r="E62" s="806"/>
      <c r="F62" s="807">
        <f t="shared" si="116"/>
        <v>0</v>
      </c>
      <c r="G62" s="808">
        <f t="shared" si="116"/>
        <v>0</v>
      </c>
      <c r="H62" s="769"/>
      <c r="I62" s="770"/>
      <c r="J62" s="770"/>
      <c r="K62" s="770"/>
      <c r="L62" s="771">
        <f t="shared" si="117"/>
        <v>0</v>
      </c>
      <c r="M62" s="774">
        <f t="shared" si="117"/>
        <v>0</v>
      </c>
      <c r="N62" s="775">
        <f t="shared" si="117"/>
        <v>0</v>
      </c>
      <c r="O62" s="769"/>
      <c r="P62" s="770"/>
      <c r="Q62" s="770"/>
      <c r="R62" s="770"/>
      <c r="S62" s="771">
        <f t="shared" si="118"/>
        <v>0</v>
      </c>
      <c r="T62" s="774">
        <f t="shared" si="118"/>
        <v>0</v>
      </c>
      <c r="U62" s="775">
        <f t="shared" si="118"/>
        <v>0</v>
      </c>
      <c r="V62" s="769"/>
      <c r="W62" s="770"/>
      <c r="X62" s="770"/>
      <c r="Y62" s="770"/>
      <c r="Z62" s="771">
        <f t="shared" si="119"/>
        <v>0</v>
      </c>
      <c r="AA62" s="774">
        <f t="shared" si="119"/>
        <v>0</v>
      </c>
      <c r="AB62" s="775">
        <f t="shared" si="119"/>
        <v>0</v>
      </c>
      <c r="AC62" s="769"/>
      <c r="AD62" s="770"/>
      <c r="AE62" s="770"/>
      <c r="AF62" s="770"/>
      <c r="AG62" s="771">
        <f t="shared" si="120"/>
        <v>0</v>
      </c>
      <c r="AH62" s="774">
        <f t="shared" si="120"/>
        <v>0</v>
      </c>
      <c r="AI62" s="775">
        <f t="shared" si="120"/>
        <v>0</v>
      </c>
    </row>
    <row r="63" spans="1:35" ht="15.75" customHeight="1" thickBot="1">
      <c r="A63" s="776" t="s">
        <v>171</v>
      </c>
      <c r="B63" s="777"/>
      <c r="C63" s="778">
        <f>C20+C33+C46+C59</f>
        <v>0</v>
      </c>
      <c r="D63" s="809"/>
      <c r="E63" s="810"/>
      <c r="F63" s="811">
        <f t="shared" si="116"/>
        <v>0</v>
      </c>
      <c r="G63" s="812">
        <f t="shared" si="116"/>
        <v>0</v>
      </c>
      <c r="H63" s="779"/>
      <c r="I63" s="780"/>
      <c r="J63" s="780"/>
      <c r="K63" s="780"/>
      <c r="L63" s="783">
        <f t="shared" si="117"/>
        <v>0</v>
      </c>
      <c r="M63" s="784">
        <f t="shared" si="117"/>
        <v>0</v>
      </c>
      <c r="N63" s="785">
        <f t="shared" si="117"/>
        <v>0</v>
      </c>
      <c r="O63" s="779"/>
      <c r="P63" s="780"/>
      <c r="Q63" s="780"/>
      <c r="R63" s="780"/>
      <c r="S63" s="783">
        <f t="shared" si="118"/>
        <v>0</v>
      </c>
      <c r="T63" s="784">
        <f t="shared" si="118"/>
        <v>0</v>
      </c>
      <c r="U63" s="785">
        <f t="shared" si="118"/>
        <v>0</v>
      </c>
      <c r="V63" s="779"/>
      <c r="W63" s="780"/>
      <c r="X63" s="780"/>
      <c r="Y63" s="780"/>
      <c r="Z63" s="783">
        <f t="shared" si="119"/>
        <v>0</v>
      </c>
      <c r="AA63" s="784">
        <f t="shared" si="119"/>
        <v>0</v>
      </c>
      <c r="AB63" s="785">
        <f t="shared" si="119"/>
        <v>0</v>
      </c>
      <c r="AC63" s="779"/>
      <c r="AD63" s="780"/>
      <c r="AE63" s="780"/>
      <c r="AF63" s="780"/>
      <c r="AG63" s="783">
        <f t="shared" si="120"/>
        <v>0</v>
      </c>
      <c r="AH63" s="784">
        <f>AH20+AH33+AH46+AH59</f>
        <v>0</v>
      </c>
      <c r="AI63" s="785">
        <f t="shared" si="120"/>
        <v>0</v>
      </c>
    </row>
    <row r="64" ht="13.5" thickTop="1"/>
  </sheetData>
  <sheetProtection password="87C7" sheet="1" objects="1" scenarios="1"/>
  <mergeCells count="5">
    <mergeCell ref="V7:AB7"/>
    <mergeCell ref="AC7:AI7"/>
    <mergeCell ref="D7:G7"/>
    <mergeCell ref="H7:N7"/>
    <mergeCell ref="O7:U7"/>
  </mergeCells>
  <hyperlinks>
    <hyperlink ref="C3" location="'Review Process-Instructions'!B15" display="Please see notes on the Instructions page!"/>
  </hyperlinks>
  <printOptions/>
  <pageMargins left="0.17" right="0.19" top="0.77" bottom="1" header="0.37" footer="0.5"/>
  <pageSetup horizontalDpi="600" verticalDpi="6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level-of-effort</dc:title>
  <dc:subject/>
  <dc:creator/>
  <cp:keywords/>
  <dc:description/>
  <cp:lastModifiedBy>Trausch, John</cp:lastModifiedBy>
  <cp:lastPrinted>2008-09-30T20:31:12Z</cp:lastPrinted>
  <dcterms:created xsi:type="dcterms:W3CDTF">2002-12-04T23:01:00Z</dcterms:created>
  <dcterms:modified xsi:type="dcterms:W3CDTF">2016-06-09T14:54:44Z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vYear">
    <vt:lpwstr>2009</vt:lpwstr>
  </property>
  <property fmtid="{D5CDD505-2E9C-101B-9397-08002B2CF9AE}" pid="3" name="RevDate">
    <vt:lpwstr>2/5/09</vt:lpwstr>
  </property>
  <property fmtid="{D5CDD505-2E9C-101B-9397-08002B2CF9AE}" pid="4" name="RevNumber">
    <vt:lpwstr>1</vt:lpwstr>
  </property>
  <property fmtid="{D5CDD505-2E9C-101B-9397-08002B2CF9AE}" pid="5" name="Category">
    <vt:lpwstr>AEP Templates</vt:lpwstr>
  </property>
  <property fmtid="{D5CDD505-2E9C-101B-9397-08002B2CF9AE}" pid="6" name="Rev Date">
    <vt:lpwstr>02/2009</vt:lpwstr>
  </property>
  <property fmtid="{D5CDD505-2E9C-101B-9397-08002B2CF9AE}" pid="7" name="IconOverlay">
    <vt:lpwstr/>
  </property>
</Properties>
</file>